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itosalas/Downloads/"/>
    </mc:Choice>
  </mc:AlternateContent>
  <xr:revisionPtr revIDLastSave="0" documentId="13_ncr:1_{882042BD-6242-4540-BCB1-4A36922E0A35}" xr6:coauthVersionLast="36" xr6:coauthVersionMax="36" xr10:uidLastSave="{00000000-0000-0000-0000-000000000000}"/>
  <bookViews>
    <workbookView xWindow="12560" yWindow="3860" windowWidth="38760" windowHeight="20300" tabRatio="293" xr2:uid="{00000000-000D-0000-FFFF-FFFF00000000}"/>
  </bookViews>
  <sheets>
    <sheet name="Simple Model" sheetId="1" r:id="rId1"/>
    <sheet name="Complicated Model" sheetId="2" r:id="rId2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5" i="1" l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C3" i="1"/>
  <c r="D3" i="1" s="1"/>
  <c r="D31" i="1"/>
  <c r="N7" i="1" s="1"/>
  <c r="N8" i="1" s="1"/>
  <c r="B7" i="1"/>
  <c r="B8" i="1" s="1"/>
  <c r="R7" i="1"/>
  <c r="R8" i="1" s="1"/>
  <c r="V7" i="1"/>
  <c r="V8" i="1" s="1"/>
  <c r="Y14" i="2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Y22" i="2" s="1"/>
  <c r="X14" i="2"/>
  <c r="X22" i="2" s="1"/>
  <c r="W14" i="2"/>
  <c r="V14" i="2"/>
  <c r="V22" i="2" s="1"/>
  <c r="U14" i="2"/>
  <c r="U22" i="2" s="1"/>
  <c r="T14" i="2"/>
  <c r="T22" i="2" s="1"/>
  <c r="S14" i="2"/>
  <c r="R14" i="2"/>
  <c r="R22" i="2" s="1"/>
  <c r="Q14" i="2"/>
  <c r="Q22" i="2" s="1"/>
  <c r="P14" i="2"/>
  <c r="P22" i="2" s="1"/>
  <c r="O14" i="2"/>
  <c r="N14" i="2"/>
  <c r="N22" i="2" s="1"/>
  <c r="M14" i="2"/>
  <c r="M22" i="2" s="1"/>
  <c r="L14" i="2"/>
  <c r="L22" i="2" s="1"/>
  <c r="K14" i="2"/>
  <c r="J14" i="2"/>
  <c r="J22" i="2" s="1"/>
  <c r="I14" i="2"/>
  <c r="I22" i="2" s="1"/>
  <c r="H14" i="2"/>
  <c r="H22" i="2" s="1"/>
  <c r="G14" i="2"/>
  <c r="G22" i="2" s="1"/>
  <c r="F14" i="2"/>
  <c r="F22" i="2" s="1"/>
  <c r="E14" i="2"/>
  <c r="E22" i="2" s="1"/>
  <c r="D14" i="2"/>
  <c r="D22" i="2" s="1"/>
  <c r="C14" i="2"/>
  <c r="C22" i="2" s="1"/>
  <c r="B14" i="2"/>
  <c r="B22" i="2" s="1"/>
  <c r="B10" i="2"/>
  <c r="C7" i="2" s="1"/>
  <c r="C10" i="2" s="1"/>
  <c r="D8" i="2" s="1"/>
  <c r="C8" i="2"/>
  <c r="N15" i="2"/>
  <c r="N16" i="2"/>
  <c r="B19" i="2"/>
  <c r="B12" i="2"/>
  <c r="B15" i="2"/>
  <c r="C12" i="2"/>
  <c r="C18" i="2" s="1"/>
  <c r="C15" i="2"/>
  <c r="C16" i="2"/>
  <c r="D15" i="2"/>
  <c r="D16" i="2"/>
  <c r="E15" i="2"/>
  <c r="E16" i="2"/>
  <c r="F15" i="2"/>
  <c r="G15" i="2"/>
  <c r="G16" i="2"/>
  <c r="H15" i="2"/>
  <c r="H16" i="2"/>
  <c r="I15" i="2"/>
  <c r="I16" i="2"/>
  <c r="J15" i="2"/>
  <c r="K15" i="2"/>
  <c r="K16" i="2"/>
  <c r="L15" i="2"/>
  <c r="L16" i="2"/>
  <c r="M15" i="2"/>
  <c r="M16" i="2"/>
  <c r="P5" i="2"/>
  <c r="P23" i="2"/>
  <c r="O5" i="2"/>
  <c r="O23" i="2"/>
  <c r="Y15" i="2"/>
  <c r="Y16" i="2" s="1"/>
  <c r="X15" i="2"/>
  <c r="X16" i="2"/>
  <c r="W15" i="2"/>
  <c r="W16" i="2" s="1"/>
  <c r="V15" i="2"/>
  <c r="V16" i="2"/>
  <c r="U15" i="2"/>
  <c r="U16" i="2" s="1"/>
  <c r="T15" i="2"/>
  <c r="T16" i="2"/>
  <c r="S15" i="2"/>
  <c r="S16" i="2" s="1"/>
  <c r="R15" i="2"/>
  <c r="R16" i="2"/>
  <c r="Q15" i="2"/>
  <c r="Q16" i="2" s="1"/>
  <c r="P15" i="2"/>
  <c r="P16" i="2"/>
  <c r="O15" i="2"/>
  <c r="O16" i="2" s="1"/>
  <c r="M5" i="2"/>
  <c r="M23" i="2" s="1"/>
  <c r="L5" i="2"/>
  <c r="L23" i="2" s="1"/>
  <c r="K5" i="2"/>
  <c r="K23" i="2" s="1"/>
  <c r="J5" i="2"/>
  <c r="J23" i="2" s="1"/>
  <c r="I5" i="2"/>
  <c r="I23" i="2" s="1"/>
  <c r="H5" i="2"/>
  <c r="H23" i="2" s="1"/>
  <c r="G5" i="2"/>
  <c r="G23" i="2" s="1"/>
  <c r="F5" i="2"/>
  <c r="F23" i="2" s="1"/>
  <c r="E5" i="2"/>
  <c r="E23" i="2" s="1"/>
  <c r="D5" i="2"/>
  <c r="D23" i="2" s="1"/>
  <c r="C5" i="2"/>
  <c r="C23" i="2" s="1"/>
  <c r="B5" i="2"/>
  <c r="B23" i="2" s="1"/>
  <c r="C21" i="2"/>
  <c r="J7" i="1" l="1"/>
  <c r="J8" i="1" s="1"/>
  <c r="F7" i="1"/>
  <c r="F8" i="1" s="1"/>
  <c r="N5" i="2"/>
  <c r="N23" i="2" s="1"/>
  <c r="D7" i="2"/>
  <c r="D10" i="2" s="1"/>
  <c r="E3" i="1"/>
  <c r="K22" i="2"/>
  <c r="O22" i="2"/>
  <c r="S22" i="2"/>
  <c r="W22" i="2"/>
  <c r="B9" i="1"/>
  <c r="B10" i="1" s="1"/>
  <c r="R4" i="2"/>
  <c r="Q5" i="2"/>
  <c r="Q23" i="2" s="1"/>
  <c r="J16" i="2"/>
  <c r="F16" i="2"/>
  <c r="B16" i="2"/>
  <c r="B21" i="2" s="1"/>
  <c r="Y7" i="1"/>
  <c r="Y8" i="1" s="1"/>
  <c r="U7" i="1"/>
  <c r="U8" i="1" s="1"/>
  <c r="Q7" i="1"/>
  <c r="Q8" i="1" s="1"/>
  <c r="M7" i="1"/>
  <c r="M8" i="1" s="1"/>
  <c r="I7" i="1"/>
  <c r="I8" i="1" s="1"/>
  <c r="E7" i="1"/>
  <c r="E8" i="1" s="1"/>
  <c r="X7" i="1"/>
  <c r="X8" i="1" s="1"/>
  <c r="T7" i="1"/>
  <c r="T8" i="1" s="1"/>
  <c r="P7" i="1"/>
  <c r="P8" i="1" s="1"/>
  <c r="L7" i="1"/>
  <c r="L8" i="1" s="1"/>
  <c r="H7" i="1"/>
  <c r="H8" i="1" s="1"/>
  <c r="D7" i="1"/>
  <c r="D8" i="1" s="1"/>
  <c r="W7" i="1"/>
  <c r="W8" i="1" s="1"/>
  <c r="S7" i="1"/>
  <c r="S8" i="1" s="1"/>
  <c r="O7" i="1"/>
  <c r="O8" i="1" s="1"/>
  <c r="K7" i="1"/>
  <c r="K8" i="1" s="1"/>
  <c r="G7" i="1"/>
  <c r="G8" i="1" s="1"/>
  <c r="C7" i="1"/>
  <c r="C8" i="1" s="1"/>
  <c r="C9" i="1" s="1"/>
  <c r="S4" i="2" l="1"/>
  <c r="R5" i="2"/>
  <c r="R23" i="2" s="1"/>
  <c r="D9" i="1"/>
  <c r="B18" i="2"/>
  <c r="C19" i="2" s="1"/>
  <c r="D19" i="2" s="1"/>
  <c r="C10" i="1"/>
  <c r="E7" i="2"/>
  <c r="E10" i="2" s="1"/>
  <c r="D12" i="2"/>
  <c r="D18" i="2" s="1"/>
  <c r="E8" i="2"/>
  <c r="D21" i="2"/>
  <c r="E9" i="1"/>
  <c r="F3" i="1"/>
  <c r="D10" i="1" l="1"/>
  <c r="F8" i="2"/>
  <c r="E12" i="2"/>
  <c r="E18" i="2" s="1"/>
  <c r="F7" i="2"/>
  <c r="F10" i="2" s="1"/>
  <c r="E21" i="2"/>
  <c r="E19" i="2"/>
  <c r="E10" i="1"/>
  <c r="G3" i="1"/>
  <c r="F9" i="1"/>
  <c r="T4" i="2"/>
  <c r="S5" i="2"/>
  <c r="S23" i="2" s="1"/>
  <c r="G9" i="1" l="1"/>
  <c r="H3" i="1"/>
  <c r="G8" i="2"/>
  <c r="F12" i="2"/>
  <c r="F18" i="2" s="1"/>
  <c r="G7" i="2"/>
  <c r="G10" i="2" s="1"/>
  <c r="F21" i="2"/>
  <c r="F10" i="1"/>
  <c r="U4" i="2"/>
  <c r="T5" i="2"/>
  <c r="T23" i="2" s="1"/>
  <c r="F19" i="2"/>
  <c r="G10" i="1" l="1"/>
  <c r="G12" i="2"/>
  <c r="G18" i="2" s="1"/>
  <c r="H7" i="2"/>
  <c r="H8" i="2"/>
  <c r="G21" i="2"/>
  <c r="V4" i="2"/>
  <c r="U5" i="2"/>
  <c r="U23" i="2" s="1"/>
  <c r="G19" i="2"/>
  <c r="H9" i="1"/>
  <c r="I3" i="1"/>
  <c r="I9" i="1" l="1"/>
  <c r="J3" i="1"/>
  <c r="W4" i="2"/>
  <c r="V5" i="2"/>
  <c r="V23" i="2" s="1"/>
  <c r="H19" i="2"/>
  <c r="H10" i="2"/>
  <c r="H10" i="1"/>
  <c r="I10" i="1" l="1"/>
  <c r="X4" i="2"/>
  <c r="W5" i="2"/>
  <c r="W23" i="2" s="1"/>
  <c r="I7" i="2"/>
  <c r="H12" i="2"/>
  <c r="H18" i="2" s="1"/>
  <c r="I19" i="2" s="1"/>
  <c r="I8" i="2"/>
  <c r="H21" i="2"/>
  <c r="K3" i="1"/>
  <c r="J9" i="1"/>
  <c r="J10" i="1" l="1"/>
  <c r="K9" i="1"/>
  <c r="L3" i="1"/>
  <c r="I10" i="2"/>
  <c r="Y4" i="2"/>
  <c r="Y5" i="2" s="1"/>
  <c r="Y23" i="2" s="1"/>
  <c r="X5" i="2"/>
  <c r="X23" i="2" s="1"/>
  <c r="K10" i="1" l="1"/>
  <c r="J8" i="2"/>
  <c r="I12" i="2"/>
  <c r="I18" i="2" s="1"/>
  <c r="J19" i="2" s="1"/>
  <c r="J7" i="2"/>
  <c r="I21" i="2"/>
  <c r="L9" i="1"/>
  <c r="L10" i="1" s="1"/>
  <c r="M3" i="1"/>
  <c r="J10" i="2" l="1"/>
  <c r="M9" i="1"/>
  <c r="M10" i="1" s="1"/>
  <c r="N3" i="1"/>
  <c r="O3" i="1" l="1"/>
  <c r="N9" i="1"/>
  <c r="N10" i="1" s="1"/>
  <c r="K7" i="2"/>
  <c r="J12" i="2"/>
  <c r="J18" i="2" s="1"/>
  <c r="K19" i="2" s="1"/>
  <c r="K8" i="2"/>
  <c r="J21" i="2"/>
  <c r="K10" i="2" l="1"/>
  <c r="O9" i="1"/>
  <c r="O10" i="1" s="1"/>
  <c r="P3" i="1"/>
  <c r="P9" i="1" l="1"/>
  <c r="P10" i="1" s="1"/>
  <c r="Q3" i="1"/>
  <c r="K12" i="2"/>
  <c r="K18" i="2" s="1"/>
  <c r="L19" i="2" s="1"/>
  <c r="K21" i="2"/>
  <c r="L7" i="2"/>
  <c r="L10" i="2" s="1"/>
  <c r="L8" i="2"/>
  <c r="M7" i="2" l="1"/>
  <c r="L12" i="2"/>
  <c r="L18" i="2" s="1"/>
  <c r="M19" i="2" s="1"/>
  <c r="M8" i="2"/>
  <c r="L21" i="2"/>
  <c r="Q9" i="1"/>
  <c r="Q10" i="1" s="1"/>
  <c r="R3" i="1"/>
  <c r="S3" i="1" l="1"/>
  <c r="R9" i="1"/>
  <c r="R10" i="1" s="1"/>
  <c r="M10" i="2"/>
  <c r="N8" i="2" l="1"/>
  <c r="M12" i="2"/>
  <c r="M18" i="2" s="1"/>
  <c r="N19" i="2" s="1"/>
  <c r="M21" i="2"/>
  <c r="N7" i="2"/>
  <c r="S9" i="1"/>
  <c r="S10" i="1" s="1"/>
  <c r="T3" i="1"/>
  <c r="N10" i="2" l="1"/>
  <c r="T9" i="1"/>
  <c r="T10" i="1" s="1"/>
  <c r="U3" i="1"/>
  <c r="U9" i="1" l="1"/>
  <c r="U10" i="1" s="1"/>
  <c r="V3" i="1"/>
  <c r="N12" i="2"/>
  <c r="N18" i="2" s="1"/>
  <c r="O19" i="2" s="1"/>
  <c r="O8" i="2"/>
  <c r="O7" i="2"/>
  <c r="O10" i="2" s="1"/>
  <c r="N21" i="2"/>
  <c r="O12" i="2" l="1"/>
  <c r="O18" i="2" s="1"/>
  <c r="P7" i="2"/>
  <c r="P8" i="2"/>
  <c r="O21" i="2"/>
  <c r="P19" i="2"/>
  <c r="W3" i="1"/>
  <c r="V9" i="1"/>
  <c r="V10" i="1" s="1"/>
  <c r="W9" i="1" l="1"/>
  <c r="W10" i="1" s="1"/>
  <c r="X3" i="1"/>
  <c r="P10" i="2"/>
  <c r="X9" i="1" l="1"/>
  <c r="X10" i="1" s="1"/>
  <c r="Y3" i="1"/>
  <c r="Y9" i="1" s="1"/>
  <c r="Q7" i="2"/>
  <c r="Q10" i="2" s="1"/>
  <c r="P12" i="2"/>
  <c r="P18" i="2" s="1"/>
  <c r="Q19" i="2" s="1"/>
  <c r="Q8" i="2"/>
  <c r="P21" i="2"/>
  <c r="Y10" i="1" l="1"/>
  <c r="R8" i="2"/>
  <c r="R7" i="2"/>
  <c r="Q12" i="2"/>
  <c r="Q18" i="2" s="1"/>
  <c r="R19" i="2" s="1"/>
  <c r="Q21" i="2"/>
  <c r="R10" i="2" l="1"/>
  <c r="S7" i="2" l="1"/>
  <c r="S10" i="2" s="1"/>
  <c r="R12" i="2"/>
  <c r="R18" i="2" s="1"/>
  <c r="S19" i="2" s="1"/>
  <c r="S8" i="2"/>
  <c r="R21" i="2"/>
  <c r="T7" i="2" l="1"/>
  <c r="S12" i="2"/>
  <c r="S18" i="2" s="1"/>
  <c r="T19" i="2" s="1"/>
  <c r="T8" i="2"/>
  <c r="S21" i="2"/>
  <c r="T10" i="2" l="1"/>
  <c r="U7" i="2" l="1"/>
  <c r="U10" i="2" s="1"/>
  <c r="T12" i="2"/>
  <c r="T18" i="2" s="1"/>
  <c r="U19" i="2" s="1"/>
  <c r="U8" i="2"/>
  <c r="T21" i="2"/>
  <c r="V7" i="2" l="1"/>
  <c r="V8" i="2"/>
  <c r="U12" i="2"/>
  <c r="U18" i="2" s="1"/>
  <c r="V19" i="2" s="1"/>
  <c r="U21" i="2"/>
  <c r="V10" i="2" l="1"/>
  <c r="W7" i="2" l="1"/>
  <c r="W10" i="2" s="1"/>
  <c r="V12" i="2"/>
  <c r="V18" i="2" s="1"/>
  <c r="W19" i="2" s="1"/>
  <c r="W8" i="2"/>
  <c r="V21" i="2"/>
  <c r="X7" i="2" l="1"/>
  <c r="X10" i="2" s="1"/>
  <c r="W12" i="2"/>
  <c r="W18" i="2" s="1"/>
  <c r="X19" i="2" s="1"/>
  <c r="X8" i="2"/>
  <c r="W21" i="2"/>
  <c r="Y7" i="2" l="1"/>
  <c r="Y10" i="2" s="1"/>
  <c r="X12" i="2"/>
  <c r="X18" i="2" s="1"/>
  <c r="Y19" i="2" s="1"/>
  <c r="Y8" i="2"/>
  <c r="X21" i="2"/>
  <c r="Y12" i="2" l="1"/>
  <c r="Y18" i="2" s="1"/>
  <c r="Y21" i="2"/>
</calcChain>
</file>

<file path=xl/sharedStrings.xml><?xml version="1.0" encoding="utf-8"?>
<sst xmlns="http://schemas.openxmlformats.org/spreadsheetml/2006/main" count="88" uniqueCount="54">
  <si>
    <t>Customers</t>
  </si>
  <si>
    <t>May</t>
  </si>
  <si>
    <t>June</t>
  </si>
  <si>
    <t>July</t>
  </si>
  <si>
    <t>Total Customers</t>
  </si>
  <si>
    <t>Employees</t>
  </si>
  <si>
    <t>Salaries + Benefits</t>
  </si>
  <si>
    <t>Key Assumptions</t>
  </si>
  <si>
    <t>Total Costs</t>
  </si>
  <si>
    <t>Fixed Monthly Costs (rents etc.)</t>
  </si>
  <si>
    <t>Profit (Loss)</t>
  </si>
  <si>
    <t>Initial Funding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</si>
  <si>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</si>
  <si>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</si>
  <si>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</si>
  <si>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</si>
  <si>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</si>
  <si>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</si>
  <si>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</si>
  <si>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</si>
  <si>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</si>
  <si>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Annual variable cost per employee (fully loaded)</t>
  </si>
  <si>
    <t>Monthly Variable Cost per employee (fully loaded)</t>
  </si>
  <si>
    <t>Current Customers</t>
  </si>
  <si>
    <t>Lost to Churn</t>
  </si>
  <si>
    <t>New Customers</t>
  </si>
  <si>
    <t>Increase in new singups each month</t>
  </si>
  <si>
    <t>Average Revenue per customer</t>
  </si>
  <si>
    <t>Average customer lifetime in months</t>
  </si>
  <si>
    <t>% Non-renewing custs / month (churn)</t>
  </si>
  <si>
    <t>Monthly revenue</t>
  </si>
  <si>
    <t>Fixed Costs</t>
  </si>
  <si>
    <t>Monthly Marketing Costs</t>
  </si>
  <si>
    <t>Change in Cash</t>
  </si>
  <si>
    <t>Checking account</t>
  </si>
  <si>
    <t>Cost per cust</t>
  </si>
  <si>
    <t>Cust Acquisiton Cost</t>
  </si>
  <si>
    <t>Montly cust aquisition costs (mktng)</t>
  </si>
  <si>
    <t>Monthly Fixed Costs (Rent/Sal/etc.)</t>
  </si>
  <si>
    <t>Lifetime Customer Revenue</t>
  </si>
  <si>
    <t>https://docs.google.com/spreadsheet/ccc?key=0AkxZrw3662U_dEhQa0Y4T3c5RU5mcGd6N0twYXhLZWc&amp;authkey=CN_dm8wH&amp;hl=en&amp;authkey=CN_dm8wH#gid=0</t>
  </si>
  <si>
    <t>Simplistic: Paid Engine of Growth</t>
  </si>
  <si>
    <t>Simplistic Model: Sticky Engine of Growth</t>
  </si>
  <si>
    <t/>
  </si>
  <si>
    <t>Checking Account</t>
  </si>
  <si>
    <t>Monthly % growth</t>
  </si>
  <si>
    <t>Aug</t>
  </si>
  <si>
    <t>Sep</t>
  </si>
  <si>
    <t>Oct</t>
  </si>
  <si>
    <t>Nov</t>
  </si>
  <si>
    <t>Dec</t>
  </si>
  <si>
    <t>Change in month churn each month</t>
  </si>
  <si>
    <t>Product Price</t>
  </si>
  <si>
    <t>Revenue this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</si>
</sst>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scheme val="minor"/>
    </font>
    <font>
      <sz val="16"/>
      <color rgb="FF000000"/>
      <name val="Calibri"/>
      <scheme val="minor"/>
    </font>
    <font>
      <sz val="14"/>
      <color rgb="FF000000"/>
      <name val="Calibri"/>
      <scheme val="minor"/>
    </font>
    <font>
      <sz val="14"/>
      <color theme="1"/>
      <name val="Calibri"/>
      <scheme val="minor"/>
    </font>
    <font>
      <b/>
      <sz val="20"/>
      <color theme="1"/>
      <name val="Calibri"/>
      <scheme val="minor"/>
    </font>
    <font>
      <b/>
      <sz val="2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 style="double">
        <color auto="1"/>
      </right>
      <top/>
      <bottom/>
      <diagonal/>
    </border>
  </borders>
  <cellStyleXfs count="108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" fontId="0" fillId="0" borderId="0" xfId="0" applyNumberFormat="1"/>
    <xf numFmtId="6" fontId="0" fillId="0" borderId="0" xfId="0" applyNumberFormat="1"/>
    <xf numFmtId="9" fontId="0" fillId="0" borderId="0" xfId="0" applyNumberFormat="1"/>
    <xf numFmtId="42" fontId="0" fillId="0" borderId="0" xfId="0" applyNumberFormat="1"/>
    <xf numFmtId="42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/>
    <xf numFmtId="0" fontId="3" fillId="0" borderId="0" xfId="106"/>
    <xf numFmtId="0" fontId="0" fillId="0" borderId="0" xfId="0" quotePrefix="1"/>
    <xf numFmtId="0" fontId="8" fillId="0" borderId="0" xfId="0" applyFont="1"/>
    <xf numFmtId="0" fontId="9" fillId="0" borderId="0" xfId="0" applyFont="1"/>
    <xf numFmtId="1" fontId="9" fillId="0" borderId="0" xfId="0" applyNumberFormat="1" applyFont="1"/>
    <xf numFmtId="9" fontId="9" fillId="0" borderId="0" xfId="107" applyFont="1"/>
    <xf numFmtId="6" fontId="9" fillId="0" borderId="0" xfId="0" applyNumberFormat="1" applyFont="1"/>
    <xf numFmtId="8" fontId="9" fillId="0" borderId="0" xfId="0" applyNumberFormat="1" applyFont="1"/>
    <xf numFmtId="0" fontId="10" fillId="0" borderId="0" xfId="0" applyFont="1"/>
    <xf numFmtId="0" fontId="11" fillId="0" borderId="0" xfId="0" applyFont="1"/>
    <xf numFmtId="0" fontId="9" fillId="0" borderId="1" xfId="0" applyFont="1" applyBorder="1"/>
    <xf numFmtId="1" fontId="9" fillId="0" borderId="1" xfId="0" applyNumberFormat="1" applyFont="1" applyBorder="1"/>
    <xf numFmtId="9" fontId="9" fillId="0" borderId="1" xfId="107" applyFont="1" applyBorder="1"/>
    <xf numFmtId="6" fontId="9" fillId="0" borderId="1" xfId="0" applyNumberFormat="1" applyFont="1" applyBorder="1"/>
    <xf numFmtId="0" fontId="9" fillId="2" borderId="0" xfId="0" applyFont="1" applyFill="1"/>
    <xf numFmtId="0" fontId="9" fillId="2" borderId="1" xfId="0" applyFont="1" applyFill="1" applyBorder="1"/>
    <xf numFmtId="9" fontId="0" fillId="0" borderId="0" xfId="107" applyFont="1"/>
  </cellXfs>
  <cellStyles count="10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/>
    <cellStyle name="Normal" xfId="0" builtinId="0"/>
    <cellStyle name="Percent" xfId="10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>
        <c:manualLayout>
          <c:xMode val="edge"/>
          <c:yMode val="edge"/>
          <c:x val="0.395550998410581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Model'!$A$10</c:f>
              <c:strCache>
                <c:ptCount val="1"/>
                <c:pt idx="0">
                  <c:v>Checking Account</c:v>
                </c:pt>
              </c:strCache>
            </c:strRef>
          </c:tx>
          <c:marker>
            <c:symbol val="none"/>
          </c:marker>
          <c:val>
            <c:numRef>
              <c:f>'Simple Model'!$B$10:$Y$10</c:f>
              <c:numCache>
                <c:formatCode>"$"#,##0_);[Red]\("$"#,##0\)</c:formatCode>
                <c:ptCount val="24"/>
                <c:pt idx="0">
                  <c:v>52333.333333333336</c:v>
                </c:pt>
                <c:pt idx="1">
                  <c:v>50916.666666666672</c:v>
                </c:pt>
                <c:pt idx="2">
                  <c:v>51375.000000000007</c:v>
                </c:pt>
                <c:pt idx="3">
                  <c:v>52958.333333333343</c:v>
                </c:pt>
                <c:pt idx="4">
                  <c:v>53075.000000000007</c:v>
                </c:pt>
                <c:pt idx="5">
                  <c:v>53664.166666666679</c:v>
                </c:pt>
                <c:pt idx="6">
                  <c:v>57230.083333333343</c:v>
                </c:pt>
                <c:pt idx="7">
                  <c:v>64665.775000000016</c:v>
                </c:pt>
                <c:pt idx="8">
                  <c:v>77132.174166666679</c:v>
                </c:pt>
                <c:pt idx="9">
                  <c:v>86691.942333333354</c:v>
                </c:pt>
                <c:pt idx="10">
                  <c:v>95863.664133333354</c:v>
                </c:pt>
                <c:pt idx="11">
                  <c:v>95966.697213333377</c:v>
                </c:pt>
                <c:pt idx="12">
                  <c:v>97430.033601333402</c:v>
                </c:pt>
                <c:pt idx="13">
                  <c:v>92159.868614733423</c:v>
                </c:pt>
                <c:pt idx="14">
                  <c:v>87301.19537880343</c:v>
                </c:pt>
                <c:pt idx="15">
                  <c:v>82874.588481076935</c:v>
                </c:pt>
                <c:pt idx="16">
                  <c:v>78901.651238464125</c:v>
                </c:pt>
                <c:pt idx="17">
                  <c:v>75405.067133720673</c:v>
                </c:pt>
                <c:pt idx="18">
                  <c:v>72408.653823740067</c:v>
                </c:pt>
                <c:pt idx="19">
                  <c:v>69937.419848260412</c:v>
                </c:pt>
                <c:pt idx="20">
                  <c:v>68017.624174006763</c:v>
                </c:pt>
                <c:pt idx="21">
                  <c:v>66676.838716040453</c:v>
                </c:pt>
                <c:pt idx="22">
                  <c:v>65944.013985175829</c:v>
                </c:pt>
                <c:pt idx="23">
                  <c:v>65849.548017767986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C-5A4E-B3D4-BED0A5E24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0499984"/>
        <c:axId val="-110499456"/>
      </c:lineChart>
      <c:catAx>
        <c:axId val="-11049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-110499456"/>
        <c:crosses val="autoZero"/>
        <c:auto val="1"/>
        <c:lblAlgn val="ctr"/>
        <c:lblOffset val="100"/>
        <c:noMultiLvlLbl val="0"/>
      </c:catAx>
      <c:valAx>
        <c:axId val="-110499456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-110499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3740824769785"/>
          <c:y val="0.13493333333333299"/>
          <c:w val="0.63637216958049703"/>
          <c:h val="0.81164472440944901"/>
        </c:manualLayout>
      </c:layout>
      <c:lineChart>
        <c:grouping val="standard"/>
        <c:varyColors val="0"/>
        <c:ser>
          <c:idx val="0"/>
          <c:order val="0"/>
          <c:tx>
            <c:strRef>
              <c:f>'Complicated Model'!$A$19</c:f>
              <c:strCache>
                <c:ptCount val="1"/>
                <c:pt idx="0">
                  <c:v>Checking account</c:v>
                </c:pt>
              </c:strCache>
            </c:strRef>
          </c:tx>
          <c:marker>
            <c:symbol val="none"/>
          </c:marker>
          <c:val>
            <c:numRef>
              <c:f>'Complicated Model'!$B$19:$Y$19</c:f>
              <c:numCache>
                <c:formatCode>"$"#,##0_);[Red]\("$"#,##0\)</c:formatCode>
                <c:ptCount val="24"/>
                <c:pt idx="0">
                  <c:v>150000</c:v>
                </c:pt>
                <c:pt idx="1">
                  <c:v>121200</c:v>
                </c:pt>
                <c:pt idx="2">
                  <c:v>95938.5</c:v>
                </c:pt>
                <c:pt idx="3">
                  <c:v>73829.880937499998</c:v>
                </c:pt>
                <c:pt idx="4">
                  <c:v>54677.552842177734</c:v>
                </c:pt>
                <c:pt idx="5">
                  <c:v>38419.524550278118</c:v>
                </c:pt>
                <c:pt idx="6">
                  <c:v>25094.019539965408</c:v>
                </c:pt>
                <c:pt idx="7">
                  <c:v>14817.746256252169</c:v>
                </c:pt>
                <c:pt idx="8">
                  <c:v>7772.3284333566662</c:v>
                </c:pt>
                <c:pt idx="9">
                  <c:v>4196.1174681795492</c:v>
                </c:pt>
                <c:pt idx="10">
                  <c:v>4379.6445190764171</c:v>
                </c:pt>
                <c:pt idx="11">
                  <c:v>8663.6057036220118</c:v>
                </c:pt>
                <c:pt idx="12">
                  <c:v>17438.670535246612</c:v>
                </c:pt>
                <c:pt idx="13">
                  <c:v>31146.655433878677</c:v>
                </c:pt>
                <c:pt idx="14">
                  <c:v>50282.766413988778</c:v>
                </c:pt>
                <c:pt idx="15">
                  <c:v>75398.721407633508</c:v>
                </c:pt>
                <c:pt idx="16">
                  <c:v>107106.63361068236</c:v>
                </c:pt>
                <c:pt idx="17">
                  <c:v>146083.58545739989</c:v>
                </c:pt>
                <c:pt idx="18">
                  <c:v>193076.85632573004</c:v>
                </c:pt>
                <c:pt idx="19">
                  <c:v>248909.79094833502</c:v>
                </c:pt>
                <c:pt idx="20">
                  <c:v>314488.31304333702</c:v>
                </c:pt>
                <c:pt idx="21">
                  <c:v>390808.10203678173</c:v>
                </c:pt>
                <c:pt idx="22">
                  <c:v>478962.4613534566</c:v>
                </c:pt>
                <c:pt idx="23">
                  <c:v>580150.91556330642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7-C84F-8F06-E43E7080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0474848"/>
        <c:axId val="-110472528"/>
      </c:lineChart>
      <c:catAx>
        <c:axId val="-11047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-110472528"/>
        <c:crosses val="autoZero"/>
        <c:auto val="1"/>
        <c:lblAlgn val="ctr"/>
        <c:lblOffset val="100"/>
        <c:noMultiLvlLbl val="0"/>
      </c:catAx>
      <c:valAx>
        <c:axId val="-110472528"/>
        <c:scaling>
          <c:orientation val="minMax"/>
          <c:max val="300000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-11047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'Complicated Model'!$A$18</c:f>
              <c:strCache>
                <c:ptCount val="1"/>
                <c:pt idx="0">
                  <c:v>Change in Cash</c:v>
                </c:pt>
              </c:strCache>
            </c:strRef>
          </c:tx>
          <c:marker>
            <c:symbol val="none"/>
          </c:marker>
          <c:val>
            <c:numRef>
              <c:f>'Complicated Model'!$B$18:$Y$18</c:f>
              <c:numCache>
                <c:formatCode>_("$"* #,##0_);_("$"* \(#,##0\);_("$"* "-"_);_(@_)</c:formatCode>
                <c:ptCount val="24"/>
                <c:pt idx="0">
                  <c:v>-28800</c:v>
                </c:pt>
                <c:pt idx="1">
                  <c:v>-25261.5</c:v>
                </c:pt>
                <c:pt idx="2">
                  <c:v>-22108.619062499998</c:v>
                </c:pt>
                <c:pt idx="3">
                  <c:v>-19152.328095322264</c:v>
                </c:pt>
                <c:pt idx="4">
                  <c:v>-16258.028291899616</c:v>
                </c:pt>
                <c:pt idx="5">
                  <c:v>-13325.505010312711</c:v>
                </c:pt>
                <c:pt idx="6">
                  <c:v>-10276.273283713239</c:v>
                </c:pt>
                <c:pt idx="7">
                  <c:v>-7045.4178228955025</c:v>
                </c:pt>
                <c:pt idx="8">
                  <c:v>-3576.210965177117</c:v>
                </c:pt>
                <c:pt idx="9">
                  <c:v>183.52705089686788</c:v>
                </c:pt>
                <c:pt idx="10">
                  <c:v>4283.9611845455947</c:v>
                </c:pt>
                <c:pt idx="11">
                  <c:v>8775.0648316246006</c:v>
                </c:pt>
                <c:pt idx="12">
                  <c:v>13707.984898632065</c:v>
                </c:pt>
                <c:pt idx="13">
                  <c:v>19136.110980110105</c:v>
                </c:pt>
                <c:pt idx="14">
                  <c:v>25115.954993644737</c:v>
                </c:pt>
                <c:pt idx="15">
                  <c:v>31707.912203048851</c:v>
                </c:pt>
                <c:pt idx="16">
                  <c:v>38976.951846717522</c:v>
                </c:pt>
                <c:pt idx="17">
                  <c:v>46993.270868330132</c:v>
                </c:pt>
                <c:pt idx="18">
                  <c:v>55832.934622604997</c:v>
                </c:pt>
                <c:pt idx="19">
                  <c:v>65578.522095002001</c:v>
                </c:pt>
                <c:pt idx="20">
                  <c:v>76319.788993444701</c:v>
                </c:pt>
                <c:pt idx="21">
                  <c:v>88154.359316674905</c:v>
                </c:pt>
                <c:pt idx="22">
                  <c:v>101188.45420984982</c:v>
                </c:pt>
                <c:pt idx="23">
                  <c:v>115537.66577863859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3-0D4D-8F3E-14AD3C7E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0451904"/>
        <c:axId val="-110449152"/>
      </c:lineChart>
      <c:catAx>
        <c:axId val="-11045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-110449152"/>
        <c:crosses val="autoZero"/>
        <c:auto val="1"/>
        <c:lblAlgn val="ctr"/>
        <c:lblOffset val="100"/>
        <c:noMultiLvlLbl val="0"/>
      </c:catAx>
      <c:valAx>
        <c:axId val="-110449152"/>
        <c:scaling>
          <c:orientation val="minMax"/>
          <c:max val="100000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-11045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1752600</xdr:colOff>
      <xdr:row>11</xdr:row>
      <xdr:rowOff>12700</xdr:rowOff>
    </xdr:from>
    <xdr:to>
      <xdr:col>25</xdr:col>
      <xdr:colOff>38100</xdr:colOff>
      <xdr:row>22</xdr:row>
      <xdr:rowOff>279400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25</xdr:row>
      <xdr:rowOff>88900</xdr:rowOff>
    </xdr:from>
    <xdr:to>
      <xdr:col>7</xdr:col>
      <xdr:colOff>431800</xdr:colOff>
      <xdr:row>41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635000</xdr:colOff>
      <xdr:row>25</xdr:row>
      <xdr:rowOff>63500</xdr:rowOff>
    </xdr:from>
    <xdr:to>
      <xdr:col>11</xdr:col>
      <xdr:colOff>317500</xdr:colOff>
      <xdr:row>41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/ccc?key=0AkxZrw3662U_dEhQa0Y4T3c5RU5mcGd6N0twYXhLZWc&amp;authkey=CN_dm8wH&amp;hl=en&amp;authkey=CN_dm8w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workbookViewId="0">
      <selection activeCell="V28" sqref="V28"/>
    </sheetView>
  </sheetViews>
  <sheetFormatPr baseColWidth="10" defaultRowHeight="19" x14ac:dyDescent="0.25"/>
  <cols>
    <col min="1" max="1" width="31.83203125" style="14" customWidth="1"/>
    <col min="2" max="25" width="10" style="14" customWidth="1"/>
    <col min="26" max="16384" width="10.83203125" style="14"/>
  </cols>
  <sheetData>
    <row r="1" spans="1:25" ht="23" customHeight="1" x14ac:dyDescent="0.3">
      <c r="A1" s="20" t="s">
        <v>41</v>
      </c>
      <c r="B1" s="13"/>
      <c r="C1" s="13"/>
      <c r="D1" s="13"/>
      <c r="E1" s="13"/>
      <c r="F1" s="13"/>
      <c r="G1" s="13"/>
      <c r="H1" s="13"/>
      <c r="I1" s="13"/>
    </row>
    <row r="2" spans="1:25" ht="23" customHeight="1" x14ac:dyDescent="0.25">
      <c r="B2" s="25" t="s">
        <v>17</v>
      </c>
      <c r="C2" s="25" t="s">
        <v>18</v>
      </c>
      <c r="D2" s="25" t="s">
        <v>19</v>
      </c>
      <c r="E2" s="25" t="s">
        <v>20</v>
      </c>
      <c r="F2" s="25" t="s">
        <v>1</v>
      </c>
      <c r="G2" s="25" t="s">
        <v>2</v>
      </c>
      <c r="H2" s="25" t="s">
        <v>3</v>
      </c>
      <c r="I2" s="25" t="s">
        <v>46</v>
      </c>
      <c r="J2" s="25" t="s">
        <v>47</v>
      </c>
      <c r="K2" s="25" t="s">
        <v>48</v>
      </c>
      <c r="L2" s="25" t="s">
        <v>49</v>
      </c>
      <c r="M2" s="26" t="s">
        <v>50</v>
      </c>
      <c r="N2" s="25" t="s">
        <v>17</v>
      </c>
      <c r="O2" s="25" t="s">
        <v>18</v>
      </c>
      <c r="P2" s="25" t="s">
        <v>19</v>
      </c>
      <c r="Q2" s="25" t="s">
        <v>20</v>
      </c>
      <c r="R2" s="25" t="s">
        <v>1</v>
      </c>
      <c r="S2" s="25" t="s">
        <v>2</v>
      </c>
      <c r="T2" s="25" t="s">
        <v>3</v>
      </c>
      <c r="U2" s="25" t="s">
        <v>46</v>
      </c>
      <c r="V2" s="25" t="s">
        <v>47</v>
      </c>
      <c r="W2" s="25" t="s">
        <v>48</v>
      </c>
      <c r="X2" s="25" t="s">
        <v>49</v>
      </c>
      <c r="Y2" s="26" t="s">
        <v>50</v>
      </c>
    </row>
    <row r="3" spans="1:25" ht="23" customHeight="1" x14ac:dyDescent="0.25">
      <c r="A3" s="26" t="s">
        <v>0</v>
      </c>
      <c r="B3" s="15">
        <v>100</v>
      </c>
      <c r="C3" s="15">
        <f>B3*(1+B4)</f>
        <v>150</v>
      </c>
      <c r="D3" s="15">
        <f t="shared" ref="D3:Y3" si="0">C3*(1+C4)</f>
        <v>225</v>
      </c>
      <c r="E3" s="15">
        <f t="shared" si="0"/>
        <v>315</v>
      </c>
      <c r="F3" s="15">
        <f t="shared" si="0"/>
        <v>441</v>
      </c>
      <c r="G3" s="15">
        <f t="shared" si="0"/>
        <v>573.30000000000007</v>
      </c>
      <c r="H3" s="15">
        <f t="shared" si="0"/>
        <v>745.29000000000008</v>
      </c>
      <c r="I3" s="15">
        <f t="shared" si="0"/>
        <v>968.87700000000018</v>
      </c>
      <c r="J3" s="15">
        <f t="shared" si="0"/>
        <v>1259.5401000000002</v>
      </c>
      <c r="K3" s="15">
        <f t="shared" si="0"/>
        <v>1511.4481200000002</v>
      </c>
      <c r="L3" s="15">
        <f t="shared" si="0"/>
        <v>1813.7377440000002</v>
      </c>
      <c r="M3" s="22">
        <f t="shared" si="0"/>
        <v>1995.1115184000005</v>
      </c>
      <c r="N3" s="15">
        <f t="shared" si="0"/>
        <v>2194.6226702400008</v>
      </c>
      <c r="O3" s="15">
        <f t="shared" si="0"/>
        <v>2304.3538037520011</v>
      </c>
      <c r="P3" s="15">
        <f t="shared" si="0"/>
        <v>2419.5714939396012</v>
      </c>
      <c r="Q3" s="15">
        <f t="shared" si="0"/>
        <v>2540.5500686365813</v>
      </c>
      <c r="R3" s="15">
        <f t="shared" si="0"/>
        <v>2667.5775720684105</v>
      </c>
      <c r="S3" s="15">
        <f t="shared" si="0"/>
        <v>2800.9564506718311</v>
      </c>
      <c r="T3" s="15">
        <f t="shared" si="0"/>
        <v>2941.004273205423</v>
      </c>
      <c r="U3" s="15">
        <f t="shared" si="0"/>
        <v>3088.0544868656943</v>
      </c>
      <c r="V3" s="15">
        <f t="shared" si="0"/>
        <v>3242.4572112089791</v>
      </c>
      <c r="W3" s="15">
        <f t="shared" si="0"/>
        <v>3404.5800717694283</v>
      </c>
      <c r="X3" s="15">
        <f t="shared" si="0"/>
        <v>3574.8090753578999</v>
      </c>
      <c r="Y3" s="22">
        <f t="shared" si="0"/>
        <v>3753.5495291257953</v>
      </c>
    </row>
    <row r="4" spans="1:25" ht="23" customHeight="1" x14ac:dyDescent="0.25">
      <c r="A4" s="26" t="s">
        <v>45</v>
      </c>
      <c r="B4" s="16">
        <v>0.5</v>
      </c>
      <c r="C4" s="16">
        <v>0.5</v>
      </c>
      <c r="D4" s="16">
        <v>0.4</v>
      </c>
      <c r="E4" s="16">
        <v>0.4</v>
      </c>
      <c r="F4" s="16">
        <v>0.3</v>
      </c>
      <c r="G4" s="16">
        <v>0.3</v>
      </c>
      <c r="H4" s="16">
        <v>0.3</v>
      </c>
      <c r="I4" s="16">
        <v>0.3</v>
      </c>
      <c r="J4" s="16">
        <v>0.2</v>
      </c>
      <c r="K4" s="16">
        <v>0.2</v>
      </c>
      <c r="L4" s="16">
        <v>0.1</v>
      </c>
      <c r="M4" s="23">
        <v>0.1</v>
      </c>
      <c r="N4" s="16">
        <v>0.05</v>
      </c>
      <c r="O4" s="16">
        <v>0.05</v>
      </c>
      <c r="P4" s="16">
        <v>0.05</v>
      </c>
      <c r="Q4" s="16">
        <v>0.05</v>
      </c>
      <c r="R4" s="16">
        <v>0.05</v>
      </c>
      <c r="S4" s="16">
        <v>0.05</v>
      </c>
      <c r="T4" s="16">
        <v>0.05</v>
      </c>
      <c r="U4" s="16">
        <v>0.05</v>
      </c>
      <c r="V4" s="16">
        <v>0.05</v>
      </c>
      <c r="W4" s="16">
        <v>0.05</v>
      </c>
      <c r="X4" s="16">
        <v>0.05</v>
      </c>
      <c r="Y4" s="23">
        <v>0.05</v>
      </c>
    </row>
    <row r="5" spans="1:25" ht="23" customHeight="1" x14ac:dyDescent="0.25">
      <c r="A5" s="26" t="s">
        <v>53</v>
      </c>
      <c r="B5" s="17">
        <f>B3*D29</f>
        <v>7500</v>
      </c>
      <c r="C5" s="17">
        <f>(C3-B3)*$D$29</f>
        <v>3750</v>
      </c>
      <c r="D5" s="17">
        <f>(D3-C3)*$D$29</f>
        <v>5625</v>
      </c>
      <c r="E5" s="17">
        <f>(E3-D3)*$D$29</f>
        <v>6750</v>
      </c>
      <c r="F5" s="17">
        <f>(F3-E3)*$D$29</f>
        <v>9450</v>
      </c>
      <c r="G5" s="17">
        <f>(G3-F3)*$D$29</f>
        <v>9922.5000000000055</v>
      </c>
      <c r="H5" s="17">
        <f>(H3-G3)*$D$29</f>
        <v>12899.25</v>
      </c>
      <c r="I5" s="17">
        <f>(I3-H3)*$D$29</f>
        <v>16769.025000000009</v>
      </c>
      <c r="J5" s="17">
        <f>(J3-I3)*$D$29</f>
        <v>21799.732499999998</v>
      </c>
      <c r="K5" s="17">
        <f>(K3-J3)*$D$29</f>
        <v>18893.101500000004</v>
      </c>
      <c r="L5" s="17">
        <f>(L3-K3)*$D$29</f>
        <v>22671.721799999999</v>
      </c>
      <c r="M5" s="17">
        <f>(M3-L3)*$D$29</f>
        <v>13603.033080000017</v>
      </c>
      <c r="N5" s="17">
        <f>(N3-M3)*$D$29</f>
        <v>14963.336388000027</v>
      </c>
      <c r="O5" s="17">
        <f>(O3-N3)*$D$29</f>
        <v>8229.8350134000211</v>
      </c>
      <c r="P5" s="17">
        <f>(P3-O3)*$D$29</f>
        <v>8641.3267640700033</v>
      </c>
      <c r="Q5" s="17">
        <f>(Q3-P3)*$D$29</f>
        <v>9073.3931022735087</v>
      </c>
      <c r="R5" s="17">
        <f>(R3-Q3)*$D$29</f>
        <v>9527.0627573871934</v>
      </c>
      <c r="S5" s="17">
        <f>(S3-R3)*$D$29</f>
        <v>10003.415895256547</v>
      </c>
      <c r="T5" s="17">
        <f>(T3-S3)*$D$29</f>
        <v>10503.586690019392</v>
      </c>
      <c r="U5" s="17">
        <f>(U3-T3)*$D$29</f>
        <v>11028.766024520348</v>
      </c>
      <c r="V5" s="17">
        <f>(V3-U3)*$D$29</f>
        <v>11580.204325746354</v>
      </c>
      <c r="W5" s="17">
        <f>(W3-V3)*$D$29</f>
        <v>12159.214542033693</v>
      </c>
      <c r="X5" s="17">
        <f>(X3-W3)*$D$29</f>
        <v>12767.175269135372</v>
      </c>
      <c r="Y5" s="17">
        <f>(Y3-X3)*$D$29</f>
        <v>13405.534032592152</v>
      </c>
    </row>
    <row r="6" spans="1:25" ht="23" customHeight="1" x14ac:dyDescent="0.25">
      <c r="A6" s="26" t="s">
        <v>5</v>
      </c>
      <c r="B6" s="14">
        <v>1</v>
      </c>
      <c r="C6" s="14">
        <v>1</v>
      </c>
      <c r="D6" s="14">
        <v>1</v>
      </c>
      <c r="E6" s="14">
        <v>1</v>
      </c>
      <c r="F6" s="14">
        <v>2</v>
      </c>
      <c r="G6" s="14">
        <v>2</v>
      </c>
      <c r="H6" s="14">
        <v>2</v>
      </c>
      <c r="I6" s="14">
        <v>2</v>
      </c>
      <c r="J6" s="14">
        <v>2</v>
      </c>
      <c r="K6" s="14">
        <v>2</v>
      </c>
      <c r="L6" s="14">
        <v>3</v>
      </c>
      <c r="M6" s="21">
        <v>3</v>
      </c>
      <c r="N6" s="14">
        <v>3</v>
      </c>
      <c r="O6" s="14">
        <v>3</v>
      </c>
      <c r="P6" s="14">
        <v>3</v>
      </c>
      <c r="Q6" s="14">
        <v>3</v>
      </c>
      <c r="R6" s="14">
        <v>3</v>
      </c>
      <c r="S6" s="14">
        <v>3</v>
      </c>
      <c r="T6" s="14">
        <v>3</v>
      </c>
      <c r="U6" s="14">
        <v>3</v>
      </c>
      <c r="V6" s="14">
        <v>3</v>
      </c>
      <c r="W6" s="14">
        <v>3</v>
      </c>
      <c r="X6" s="14">
        <v>3</v>
      </c>
      <c r="Y6" s="21">
        <v>3</v>
      </c>
    </row>
    <row r="7" spans="1:25" ht="23" customHeight="1" x14ac:dyDescent="0.25">
      <c r="A7" s="26" t="s">
        <v>6</v>
      </c>
      <c r="B7" s="17">
        <f>B6*$D$31</f>
        <v>4166.666666666667</v>
      </c>
      <c r="C7" s="17">
        <f>C6*$D$31</f>
        <v>4166.666666666667</v>
      </c>
      <c r="D7" s="17">
        <f>D6*$D$31</f>
        <v>4166.666666666667</v>
      </c>
      <c r="E7" s="17">
        <f>E6*$D$31</f>
        <v>4166.666666666667</v>
      </c>
      <c r="F7" s="17">
        <f>F6*$D$31</f>
        <v>8333.3333333333339</v>
      </c>
      <c r="G7" s="17">
        <f>G6*$D$31</f>
        <v>8333.3333333333339</v>
      </c>
      <c r="H7" s="17">
        <f>H6*$D$31</f>
        <v>8333.3333333333339</v>
      </c>
      <c r="I7" s="17">
        <f>I6*$D$31</f>
        <v>8333.3333333333339</v>
      </c>
      <c r="J7" s="17">
        <f>J6*$D$31</f>
        <v>8333.3333333333339</v>
      </c>
      <c r="K7" s="17">
        <f>K6*$D$31</f>
        <v>8333.3333333333339</v>
      </c>
      <c r="L7" s="17">
        <f>L6*$D$31</f>
        <v>12500</v>
      </c>
      <c r="M7" s="24">
        <f>M6*$D$31</f>
        <v>12500</v>
      </c>
      <c r="N7" s="17">
        <f>N6*$D$31</f>
        <v>12500</v>
      </c>
      <c r="O7" s="17">
        <f>O6*$D$31</f>
        <v>12500</v>
      </c>
      <c r="P7" s="17">
        <f>P6*$D$31</f>
        <v>12500</v>
      </c>
      <c r="Q7" s="17">
        <f>Q6*$D$31</f>
        <v>12500</v>
      </c>
      <c r="R7" s="17">
        <f>R6*$D$31</f>
        <v>12500</v>
      </c>
      <c r="S7" s="17">
        <f>S6*$D$31</f>
        <v>12500</v>
      </c>
      <c r="T7" s="17">
        <f>T6*$D$31</f>
        <v>12500</v>
      </c>
      <c r="U7" s="17">
        <f>U6*$D$31</f>
        <v>12500</v>
      </c>
      <c r="V7" s="17">
        <f>V6*$D$31</f>
        <v>12500</v>
      </c>
      <c r="W7" s="17">
        <f>W6*$D$31</f>
        <v>12500</v>
      </c>
      <c r="X7" s="17">
        <f>X6*$D$31</f>
        <v>12500</v>
      </c>
      <c r="Y7" s="24">
        <f>Y6*$D$31</f>
        <v>12500</v>
      </c>
    </row>
    <row r="8" spans="1:25" ht="23" customHeight="1" x14ac:dyDescent="0.25">
      <c r="A8" s="26" t="s">
        <v>8</v>
      </c>
      <c r="B8" s="17">
        <f>B7+$D$32</f>
        <v>5166.666666666667</v>
      </c>
      <c r="C8" s="17">
        <f>C7+$D$32</f>
        <v>5166.666666666667</v>
      </c>
      <c r="D8" s="17">
        <f>D7+$D$32</f>
        <v>5166.666666666667</v>
      </c>
      <c r="E8" s="17">
        <f>E7+$D$32</f>
        <v>5166.666666666667</v>
      </c>
      <c r="F8" s="17">
        <f>F7+$D$32</f>
        <v>9333.3333333333339</v>
      </c>
      <c r="G8" s="17">
        <f>G7+$D$32</f>
        <v>9333.3333333333339</v>
      </c>
      <c r="H8" s="17">
        <f>H7+$D$32</f>
        <v>9333.3333333333339</v>
      </c>
      <c r="I8" s="17">
        <f>I7+$D$32</f>
        <v>9333.3333333333339</v>
      </c>
      <c r="J8" s="17">
        <f>J7+$D$32</f>
        <v>9333.3333333333339</v>
      </c>
      <c r="K8" s="17">
        <f>K7+$D$32</f>
        <v>9333.3333333333339</v>
      </c>
      <c r="L8" s="17">
        <f>L7+$D$32</f>
        <v>13500</v>
      </c>
      <c r="M8" s="24">
        <f>M7+$D$32</f>
        <v>13500</v>
      </c>
      <c r="N8" s="17">
        <f>N7+$D$32</f>
        <v>13500</v>
      </c>
      <c r="O8" s="17">
        <f>O7+$D$32</f>
        <v>13500</v>
      </c>
      <c r="P8" s="17">
        <f>P7+$D$32</f>
        <v>13500</v>
      </c>
      <c r="Q8" s="17">
        <f>Q7+$D$32</f>
        <v>13500</v>
      </c>
      <c r="R8" s="17">
        <f>R7+$D$32</f>
        <v>13500</v>
      </c>
      <c r="S8" s="17">
        <f>S7+$D$32</f>
        <v>13500</v>
      </c>
      <c r="T8" s="17">
        <f>T7+$D$32</f>
        <v>13500</v>
      </c>
      <c r="U8" s="17">
        <f>U7+$D$32</f>
        <v>13500</v>
      </c>
      <c r="V8" s="17">
        <f>V7+$D$32</f>
        <v>13500</v>
      </c>
      <c r="W8" s="17">
        <f>W7+$D$32</f>
        <v>13500</v>
      </c>
      <c r="X8" s="17">
        <f>X7+$D$32</f>
        <v>13500</v>
      </c>
      <c r="Y8" s="24">
        <f>Y7+$D$32</f>
        <v>13500</v>
      </c>
    </row>
    <row r="9" spans="1:25" ht="23" customHeight="1" x14ac:dyDescent="0.25">
      <c r="A9" s="26" t="s">
        <v>10</v>
      </c>
      <c r="B9" s="17">
        <f>B5-B8</f>
        <v>2333.333333333333</v>
      </c>
      <c r="C9" s="17">
        <f t="shared" ref="C9:H9" si="1">C5-C8</f>
        <v>-1416.666666666667</v>
      </c>
      <c r="D9" s="17">
        <f t="shared" si="1"/>
        <v>458.33333333333303</v>
      </c>
      <c r="E9" s="17">
        <f t="shared" si="1"/>
        <v>1583.333333333333</v>
      </c>
      <c r="F9" s="17">
        <f t="shared" si="1"/>
        <v>116.66666666666606</v>
      </c>
      <c r="G9" s="17">
        <f t="shared" si="1"/>
        <v>589.16666666667152</v>
      </c>
      <c r="H9" s="17">
        <f t="shared" si="1"/>
        <v>3565.9166666666661</v>
      </c>
      <c r="I9" s="17">
        <f t="shared" ref="I9" si="2">I5-I8</f>
        <v>7435.6916666666748</v>
      </c>
      <c r="J9" s="17">
        <f t="shared" ref="J9" si="3">J5-J8</f>
        <v>12466.399166666664</v>
      </c>
      <c r="K9" s="17">
        <f t="shared" ref="K9" si="4">K5-K8</f>
        <v>9559.7681666666704</v>
      </c>
      <c r="L9" s="17">
        <f t="shared" ref="L9" si="5">L5-L8</f>
        <v>9171.7217999999993</v>
      </c>
      <c r="M9" s="24">
        <f t="shared" ref="M9:N9" si="6">M5-M8</f>
        <v>103.03308000001743</v>
      </c>
      <c r="N9" s="17">
        <f t="shared" si="6"/>
        <v>1463.336388000027</v>
      </c>
      <c r="O9" s="17">
        <f t="shared" ref="O9" si="7">O5-O8</f>
        <v>-5270.1649865999789</v>
      </c>
      <c r="P9" s="17">
        <f t="shared" ref="P9" si="8">P5-P8</f>
        <v>-4858.6732359299967</v>
      </c>
      <c r="Q9" s="17">
        <f t="shared" ref="Q9" si="9">Q5-Q8</f>
        <v>-4426.6068977264913</v>
      </c>
      <c r="R9" s="17">
        <f t="shared" ref="R9" si="10">R5-R8</f>
        <v>-3972.9372426128066</v>
      </c>
      <c r="S9" s="17">
        <f t="shared" ref="S9" si="11">S5-S8</f>
        <v>-3496.5841047434533</v>
      </c>
      <c r="T9" s="17">
        <f t="shared" ref="T9" si="12">T5-T8</f>
        <v>-2996.4133099806077</v>
      </c>
      <c r="U9" s="17">
        <f t="shared" ref="U9" si="13">U5-U8</f>
        <v>-2471.2339754796521</v>
      </c>
      <c r="V9" s="17">
        <f t="shared" ref="V9" si="14">V5-V8</f>
        <v>-1919.7956742536462</v>
      </c>
      <c r="W9" s="17">
        <f t="shared" ref="W9" si="15">W5-W8</f>
        <v>-1340.7854579663071</v>
      </c>
      <c r="X9" s="17">
        <f t="shared" ref="X9" si="16">X5-X8</f>
        <v>-732.82473086462778</v>
      </c>
      <c r="Y9" s="24">
        <f t="shared" ref="Y9" si="17">Y5-Y8</f>
        <v>-94.465967407848439</v>
      </c>
    </row>
    <row r="10" spans="1:25" ht="23" customHeight="1" x14ac:dyDescent="0.25">
      <c r="A10" s="26" t="s">
        <v>44</v>
      </c>
      <c r="B10" s="17">
        <f>D33+B9</f>
        <v>52333.333333333336</v>
      </c>
      <c r="C10" s="17">
        <f>B10+C9</f>
        <v>50916.666666666672</v>
      </c>
      <c r="D10" s="17">
        <f t="shared" ref="D10:H10" si="18">C10+D9</f>
        <v>51375.000000000007</v>
      </c>
      <c r="E10" s="17">
        <f t="shared" si="18"/>
        <v>52958.333333333343</v>
      </c>
      <c r="F10" s="17">
        <f t="shared" si="18"/>
        <v>53075.000000000007</v>
      </c>
      <c r="G10" s="17">
        <f t="shared" si="18"/>
        <v>53664.166666666679</v>
      </c>
      <c r="H10" s="17">
        <f t="shared" si="18"/>
        <v>57230.083333333343</v>
      </c>
      <c r="I10" s="17">
        <f t="shared" ref="I10" si="19">H10+I9</f>
        <v>64665.775000000016</v>
      </c>
      <c r="J10" s="17">
        <f t="shared" ref="J10" si="20">I10+J9</f>
        <v>77132.174166666679</v>
      </c>
      <c r="K10" s="17">
        <f t="shared" ref="K10" si="21">J10+K9</f>
        <v>86691.942333333354</v>
      </c>
      <c r="L10" s="17">
        <f t="shared" ref="L10" si="22">K10+L9</f>
        <v>95863.664133333354</v>
      </c>
      <c r="M10" s="24">
        <f t="shared" ref="M10:N10" si="23">L10+M9</f>
        <v>95966.697213333377</v>
      </c>
      <c r="N10" s="17">
        <f t="shared" si="23"/>
        <v>97430.033601333402</v>
      </c>
      <c r="O10" s="17">
        <f>N10+O9</f>
        <v>92159.868614733423</v>
      </c>
      <c r="P10" s="17">
        <f t="shared" ref="P10" si="24">O10+P9</f>
        <v>87301.19537880343</v>
      </c>
      <c r="Q10" s="17">
        <f t="shared" ref="Q10" si="25">P10+Q9</f>
        <v>82874.588481076935</v>
      </c>
      <c r="R10" s="17">
        <f t="shared" ref="R10" si="26">Q10+R9</f>
        <v>78901.651238464125</v>
      </c>
      <c r="S10" s="17">
        <f t="shared" ref="S10" si="27">R10+S9</f>
        <v>75405.067133720673</v>
      </c>
      <c r="T10" s="17">
        <f t="shared" ref="T10" si="28">S10+T9</f>
        <v>72408.653823740067</v>
      </c>
      <c r="U10" s="17">
        <f t="shared" ref="U10" si="29">T10+U9</f>
        <v>69937.419848260412</v>
      </c>
      <c r="V10" s="17">
        <f t="shared" ref="V10" si="30">U10+V9</f>
        <v>68017.624174006763</v>
      </c>
      <c r="W10" s="17">
        <f t="shared" ref="W10" si="31">V10+W9</f>
        <v>66676.838716040453</v>
      </c>
      <c r="X10" s="17">
        <f t="shared" ref="X10" si="32">W10+X9</f>
        <v>65944.013985175829</v>
      </c>
      <c r="Y10" s="24">
        <f t="shared" ref="Y10" si="33">X10+Y9</f>
        <v>65849.548017767986</v>
      </c>
    </row>
    <row r="11" spans="1:25" ht="23" customHeight="1" x14ac:dyDescent="0.25"/>
    <row r="12" spans="1:25" ht="23" customHeight="1" x14ac:dyDescent="0.25"/>
    <row r="13" spans="1:25" ht="23" customHeight="1" x14ac:dyDescent="0.25"/>
    <row r="14" spans="1:25" ht="23" customHeight="1" x14ac:dyDescent="0.25">
      <c r="D14" s="16"/>
    </row>
    <row r="15" spans="1:25" ht="23" customHeight="1" x14ac:dyDescent="0.25"/>
    <row r="16" spans="1:25" ht="23" customHeight="1" x14ac:dyDescent="0.25"/>
    <row r="17" spans="1:4" ht="23" customHeight="1" x14ac:dyDescent="0.25"/>
    <row r="18" spans="1:4" ht="23" customHeight="1" x14ac:dyDescent="0.25"/>
    <row r="19" spans="1:4" ht="23" customHeight="1" x14ac:dyDescent="0.25"/>
    <row r="20" spans="1:4" ht="23" customHeight="1" x14ac:dyDescent="0.25"/>
    <row r="21" spans="1:4" ht="23" customHeight="1" x14ac:dyDescent="0.25"/>
    <row r="22" spans="1:4" ht="23" customHeight="1" x14ac:dyDescent="0.3">
      <c r="A22" s="19"/>
    </row>
    <row r="23" spans="1:4" ht="23" customHeight="1" x14ac:dyDescent="0.25"/>
    <row r="24" spans="1:4" ht="23" customHeight="1" x14ac:dyDescent="0.25"/>
    <row r="25" spans="1:4" ht="23" customHeight="1" x14ac:dyDescent="0.25"/>
    <row r="26" spans="1:4" ht="23" customHeight="1" x14ac:dyDescent="0.25"/>
    <row r="27" spans="1:4" ht="23" customHeight="1" x14ac:dyDescent="0.25"/>
    <row r="28" spans="1:4" ht="23" customHeight="1" x14ac:dyDescent="0.3">
      <c r="A28" s="19" t="s">
        <v>7</v>
      </c>
    </row>
    <row r="29" spans="1:4" ht="23" customHeight="1" x14ac:dyDescent="0.25">
      <c r="A29" s="14" t="s">
        <v>52</v>
      </c>
      <c r="D29" s="18">
        <v>75</v>
      </c>
    </row>
    <row r="30" spans="1:4" ht="23" customHeight="1" x14ac:dyDescent="0.25">
      <c r="A30" s="14" t="s">
        <v>21</v>
      </c>
      <c r="D30" s="17">
        <v>50000</v>
      </c>
    </row>
    <row r="31" spans="1:4" ht="23" customHeight="1" x14ac:dyDescent="0.25">
      <c r="A31" s="14" t="s">
        <v>22</v>
      </c>
      <c r="D31" s="17">
        <f>D30/12</f>
        <v>4166.666666666667</v>
      </c>
    </row>
    <row r="32" spans="1:4" ht="23" customHeight="1" x14ac:dyDescent="0.25">
      <c r="A32" s="14" t="s">
        <v>9</v>
      </c>
      <c r="D32" s="17">
        <v>1000</v>
      </c>
    </row>
    <row r="33" spans="1:4" ht="23" customHeight="1" x14ac:dyDescent="0.25">
      <c r="A33" s="14" t="s">
        <v>11</v>
      </c>
      <c r="D33" s="17">
        <v>50000</v>
      </c>
    </row>
    <row r="34" spans="1:4" ht="23" customHeight="1" x14ac:dyDescent="0.25"/>
    <row r="35" spans="1:4" ht="23" customHeight="1" x14ac:dyDescent="0.25"/>
  </sheetData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3"/>
  <sheetViews>
    <sheetView topLeftCell="A3" workbookViewId="0">
      <selection activeCell="B35" sqref="B35"/>
    </sheetView>
  </sheetViews>
  <sheetFormatPr baseColWidth="10" defaultRowHeight="16" x14ac:dyDescent="0.2"/>
  <cols>
    <col min="1" max="1" width="37.83203125" customWidth="1"/>
    <col min="2" max="13" width="9.6640625" customWidth="1"/>
  </cols>
  <sheetData>
    <row r="1" spans="1:25" ht="21" x14ac:dyDescent="0.25">
      <c r="A1" s="3" t="s">
        <v>42</v>
      </c>
      <c r="B1" s="1"/>
      <c r="C1" s="1"/>
      <c r="D1" s="1"/>
      <c r="E1" s="1"/>
      <c r="F1" s="1"/>
      <c r="G1" s="1"/>
      <c r="H1" s="1"/>
      <c r="I1" s="1"/>
    </row>
    <row r="2" spans="1:25" x14ac:dyDescent="0.2">
      <c r="A2" s="12" t="s">
        <v>43</v>
      </c>
      <c r="B2" t="s">
        <v>17</v>
      </c>
      <c r="C2" t="s">
        <v>18</v>
      </c>
      <c r="D2" t="s">
        <v>19</v>
      </c>
      <c r="E2" t="s">
        <v>20</v>
      </c>
      <c r="F2" t="s">
        <v>1</v>
      </c>
      <c r="G2" t="s">
        <v>2</v>
      </c>
      <c r="H2" t="s">
        <v>3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1</v>
      </c>
      <c r="S2" t="s">
        <v>2</v>
      </c>
      <c r="T2" t="s">
        <v>3</v>
      </c>
      <c r="U2" t="s">
        <v>12</v>
      </c>
      <c r="V2" t="s">
        <v>13</v>
      </c>
      <c r="W2" t="s">
        <v>14</v>
      </c>
      <c r="X2" t="s">
        <v>15</v>
      </c>
      <c r="Y2" t="s">
        <v>16</v>
      </c>
    </row>
    <row r="4" spans="1:25" x14ac:dyDescent="0.2">
      <c r="A4" t="s">
        <v>29</v>
      </c>
      <c r="B4" s="6">
        <v>0.25</v>
      </c>
      <c r="C4" s="6">
        <f>B4*(1+$B$35)</f>
        <v>0.23749999999999999</v>
      </c>
      <c r="D4" s="6">
        <f t="shared" ref="D4:Y4" si="0">C4*(1+$B$35)</f>
        <v>0.22562499999999999</v>
      </c>
      <c r="E4" s="6">
        <f t="shared" si="0"/>
        <v>0.21434374999999997</v>
      </c>
      <c r="F4" s="6">
        <f t="shared" si="0"/>
        <v>0.20362656249999997</v>
      </c>
      <c r="G4" s="6">
        <f t="shared" si="0"/>
        <v>0.19344523437499997</v>
      </c>
      <c r="H4" s="6">
        <f t="shared" si="0"/>
        <v>0.18377297265624995</v>
      </c>
      <c r="I4" s="6">
        <f t="shared" si="0"/>
        <v>0.17458432402343743</v>
      </c>
      <c r="J4" s="6">
        <f t="shared" si="0"/>
        <v>0.16585510782226556</v>
      </c>
      <c r="K4" s="6">
        <f t="shared" si="0"/>
        <v>0.15756235243115227</v>
      </c>
      <c r="L4" s="6">
        <f t="shared" si="0"/>
        <v>0.14968423480959464</v>
      </c>
      <c r="M4" s="6">
        <f t="shared" si="0"/>
        <v>0.14220002306911489</v>
      </c>
      <c r="N4" s="6">
        <f t="shared" si="0"/>
        <v>0.13509002191565914</v>
      </c>
      <c r="O4" s="6">
        <f t="shared" si="0"/>
        <v>0.12833552081987618</v>
      </c>
      <c r="P4" s="6">
        <f t="shared" si="0"/>
        <v>0.12191874477888236</v>
      </c>
      <c r="Q4" s="6">
        <f t="shared" si="0"/>
        <v>0.11582280753993823</v>
      </c>
      <c r="R4" s="6">
        <f t="shared" si="0"/>
        <v>0.11003166716294131</v>
      </c>
      <c r="S4" s="6">
        <f t="shared" si="0"/>
        <v>0.10453008380479424</v>
      </c>
      <c r="T4" s="6">
        <f t="shared" si="0"/>
        <v>9.9303579614554521E-2</v>
      </c>
      <c r="U4" s="6">
        <f t="shared" si="0"/>
        <v>9.4338400633826786E-2</v>
      </c>
      <c r="V4" s="6">
        <f t="shared" si="0"/>
        <v>8.9621480602135442E-2</v>
      </c>
      <c r="W4" s="6">
        <f t="shared" si="0"/>
        <v>8.5140406572028662E-2</v>
      </c>
      <c r="X4" s="6">
        <f t="shared" si="0"/>
        <v>8.0883386243427224E-2</v>
      </c>
      <c r="Y4" s="6">
        <f t="shared" si="0"/>
        <v>7.6839216931255866E-2</v>
      </c>
    </row>
    <row r="5" spans="1:25" x14ac:dyDescent="0.2">
      <c r="A5" t="s">
        <v>28</v>
      </c>
      <c r="B5">
        <f>1/B4</f>
        <v>4</v>
      </c>
      <c r="C5" s="4">
        <f t="shared" ref="C5:D5" si="1">1/C4</f>
        <v>4.2105263157894735</v>
      </c>
      <c r="D5" s="4">
        <f t="shared" si="1"/>
        <v>4.43213296398892</v>
      </c>
      <c r="E5" s="4">
        <f t="shared" ref="E5" si="2">1/E4</f>
        <v>4.665403119988337</v>
      </c>
      <c r="F5" s="4">
        <f t="shared" ref="F5" si="3">1/F4</f>
        <v>4.9109506526193023</v>
      </c>
      <c r="G5" s="4">
        <f t="shared" ref="G5" si="4">1/G4</f>
        <v>5.1694217395992652</v>
      </c>
      <c r="H5" s="4">
        <f t="shared" ref="H5" si="5">1/H4</f>
        <v>5.441496567999228</v>
      </c>
      <c r="I5" s="4">
        <f t="shared" ref="I5" si="6">1/I4</f>
        <v>5.7278911242097141</v>
      </c>
      <c r="J5" s="4">
        <f t="shared" ref="J5" si="7">1/J4</f>
        <v>6.0293590781154887</v>
      </c>
      <c r="K5" s="4">
        <f t="shared" ref="K5" si="8">1/K4</f>
        <v>6.3466937664373564</v>
      </c>
      <c r="L5" s="4">
        <f t="shared" ref="L5" si="9">1/L4</f>
        <v>6.6807302804603763</v>
      </c>
      <c r="M5" s="4">
        <f t="shared" ref="M5" si="10">1/M4</f>
        <v>7.0323476636425024</v>
      </c>
      <c r="N5" s="4">
        <f t="shared" ref="N5:O5" si="11">1/N4</f>
        <v>7.4024712248868445</v>
      </c>
      <c r="O5" s="4">
        <f t="shared" si="11"/>
        <v>7.7920749735651</v>
      </c>
      <c r="P5" s="4">
        <f t="shared" ref="P5" si="12">1/P4</f>
        <v>8.2021841827001065</v>
      </c>
      <c r="Q5" s="4">
        <f t="shared" ref="Q5" si="13">1/Q4</f>
        <v>8.633878087052743</v>
      </c>
      <c r="R5" s="4">
        <f t="shared" ref="R5" si="14">1/R4</f>
        <v>9.0882927232134154</v>
      </c>
      <c r="S5" s="4">
        <f t="shared" ref="S5" si="15">1/S4</f>
        <v>9.5666239191720166</v>
      </c>
      <c r="T5" s="4">
        <f t="shared" ref="T5" si="16">1/T4</f>
        <v>10.070130441233703</v>
      </c>
      <c r="U5" s="4">
        <f t="shared" ref="U5" si="17">1/U4</f>
        <v>10.600137306561793</v>
      </c>
      <c r="V5" s="4">
        <f t="shared" ref="V5" si="18">1/V4</f>
        <v>11.158039270065046</v>
      </c>
      <c r="W5" s="4">
        <f t="shared" ref="W5" si="19">1/W4</f>
        <v>11.745304494805312</v>
      </c>
      <c r="X5" s="4">
        <f t="shared" ref="X5" si="20">1/X4</f>
        <v>12.36347841558454</v>
      </c>
      <c r="Y5" s="4">
        <f t="shared" ref="Y5" si="21">1/Y4</f>
        <v>13.014187805878462</v>
      </c>
    </row>
    <row r="6" spans="1:25" x14ac:dyDescent="0.2">
      <c r="C6" s="4"/>
      <c r="D6" s="4"/>
      <c r="N6" s="4"/>
      <c r="O6" s="4"/>
      <c r="P6" s="4"/>
    </row>
    <row r="7" spans="1:25" x14ac:dyDescent="0.2">
      <c r="A7" t="s">
        <v>23</v>
      </c>
      <c r="B7" s="4">
        <v>0</v>
      </c>
      <c r="C7" s="4">
        <f t="shared" ref="C7:H7" si="22">B10</f>
        <v>140</v>
      </c>
      <c r="D7" s="4">
        <f t="shared" si="22"/>
        <v>257.95000000000005</v>
      </c>
      <c r="E7" s="4">
        <f t="shared" si="22"/>
        <v>363.04603125000006</v>
      </c>
      <c r="F7" s="4">
        <f t="shared" si="22"/>
        <v>461.58906348925791</v>
      </c>
      <c r="G7" s="4">
        <f t="shared" si="22"/>
        <v>558.0657236033461</v>
      </c>
      <c r="H7" s="4">
        <f t="shared" si="22"/>
        <v>655.81649965624297</v>
      </c>
      <c r="I7" s="4">
        <f t="shared" ref="I7:M7" si="23">H10</f>
        <v>757.45755720955867</v>
      </c>
      <c r="J7" s="4">
        <f t="shared" si="23"/>
        <v>865.15273923681661</v>
      </c>
      <c r="K7" s="4">
        <f t="shared" si="23"/>
        <v>980.79296782742949</v>
      </c>
      <c r="L7" s="4">
        <f t="shared" si="23"/>
        <v>1106.1175683632289</v>
      </c>
      <c r="M7" s="4">
        <f t="shared" si="23"/>
        <v>1242.7987061515198</v>
      </c>
      <c r="N7" s="4">
        <f t="shared" ref="N7:T7" si="24">M10</f>
        <v>1392.5021610541532</v>
      </c>
      <c r="O7" s="4">
        <f t="shared" si="24"/>
        <v>1556.9328299544022</v>
      </c>
      <c r="P7" s="4">
        <f t="shared" si="24"/>
        <v>1737.8703660036701</v>
      </c>
      <c r="Q7" s="4">
        <f t="shared" si="24"/>
        <v>1937.198499788158</v>
      </c>
      <c r="R7" s="4">
        <f t="shared" si="24"/>
        <v>2156.9304067682951</v>
      </c>
      <c r="S7" s="4">
        <f t="shared" si="24"/>
        <v>2399.2317282239173</v>
      </c>
      <c r="T7" s="4">
        <f t="shared" si="24"/>
        <v>2666.4423622776712</v>
      </c>
      <c r="U7" s="4">
        <f t="shared" ref="U7:Y7" si="25">T10</f>
        <v>2961.0978207534999</v>
      </c>
      <c r="V7" s="4">
        <f t="shared" si="25"/>
        <v>3285.9507365000668</v>
      </c>
      <c r="W7" s="4">
        <f t="shared" si="25"/>
        <v>3643.9929664481565</v>
      </c>
      <c r="X7" s="4">
        <f t="shared" si="25"/>
        <v>4038.4786438891633</v>
      </c>
      <c r="Y7" s="4">
        <f t="shared" si="25"/>
        <v>4472.9484736616605</v>
      </c>
    </row>
    <row r="8" spans="1:25" x14ac:dyDescent="0.2">
      <c r="A8" t="s">
        <v>24</v>
      </c>
      <c r="B8">
        <v>0</v>
      </c>
      <c r="C8" s="4">
        <f t="shared" ref="C8:H8" si="26">-B10*C4</f>
        <v>-33.25</v>
      </c>
      <c r="D8" s="4">
        <f t="shared" si="26"/>
        <v>-58.199968750000011</v>
      </c>
      <c r="E8" s="4">
        <f t="shared" si="26"/>
        <v>-77.816647760742185</v>
      </c>
      <c r="F8" s="4">
        <f t="shared" si="26"/>
        <v>-93.991794285911823</v>
      </c>
      <c r="G8" s="4">
        <f t="shared" si="26"/>
        <v>-107.95515469910323</v>
      </c>
      <c r="H8" s="4">
        <f t="shared" si="26"/>
        <v>-120.52134765884429</v>
      </c>
      <c r="I8" s="4">
        <f t="shared" ref="I8:M8" si="27">-H10*I4</f>
        <v>-132.24021560187498</v>
      </c>
      <c r="J8" s="4">
        <f t="shared" si="27"/>
        <v>-143.49000084885063</v>
      </c>
      <c r="K8" s="4">
        <f t="shared" si="27"/>
        <v>-154.53604725882124</v>
      </c>
      <c r="L8" s="4">
        <f t="shared" si="27"/>
        <v>-165.5683618298994</v>
      </c>
      <c r="M8" s="4">
        <f t="shared" si="27"/>
        <v>-176.72600468501224</v>
      </c>
      <c r="N8" s="4">
        <f t="shared" ref="N8:T8" si="28">-M10*N4</f>
        <v>-188.11314745440828</v>
      </c>
      <c r="O8" s="4">
        <f t="shared" si="28"/>
        <v>-199.80978561376193</v>
      </c>
      <c r="P8" s="4">
        <f t="shared" si="28"/>
        <v>-211.87897361158434</v>
      </c>
      <c r="Q8" s="4">
        <f t="shared" si="28"/>
        <v>-224.37176900762088</v>
      </c>
      <c r="R8" s="4">
        <f t="shared" si="28"/>
        <v>-237.33064861115668</v>
      </c>
      <c r="S8" s="4">
        <f t="shared" si="28"/>
        <v>-250.7918936183674</v>
      </c>
      <c r="T8" s="4">
        <f t="shared" si="28"/>
        <v>-264.78727141006158</v>
      </c>
      <c r="U8" s="4">
        <f t="shared" ref="U8:Y8" si="29">-T10*U4</f>
        <v>-279.34523253019512</v>
      </c>
      <c r="V8" s="4">
        <f t="shared" si="29"/>
        <v>-294.49177019081338</v>
      </c>
      <c r="W8" s="4">
        <f t="shared" si="29"/>
        <v>-310.25104270900886</v>
      </c>
      <c r="X8" s="4">
        <f t="shared" si="29"/>
        <v>-326.64582798951938</v>
      </c>
      <c r="Y8" s="4">
        <f t="shared" si="29"/>
        <v>-343.69785809001814</v>
      </c>
    </row>
    <row r="9" spans="1:25" x14ac:dyDescent="0.2">
      <c r="A9" t="s">
        <v>25</v>
      </c>
      <c r="B9">
        <v>140</v>
      </c>
      <c r="C9" s="4">
        <f t="shared" ref="C9:H9" si="30">B9*(1+$B$30)</f>
        <v>151.20000000000002</v>
      </c>
      <c r="D9" s="4">
        <f t="shared" si="30"/>
        <v>163.29600000000002</v>
      </c>
      <c r="E9" s="4">
        <f t="shared" si="30"/>
        <v>176.35968000000003</v>
      </c>
      <c r="F9" s="4">
        <f t="shared" si="30"/>
        <v>190.46845440000004</v>
      </c>
      <c r="G9" s="4">
        <f t="shared" si="30"/>
        <v>205.70593075200006</v>
      </c>
      <c r="H9" s="4">
        <f t="shared" si="30"/>
        <v>222.16240521216008</v>
      </c>
      <c r="I9" s="4">
        <f t="shared" ref="I9:M9" si="31">H9*(1+$B$30)</f>
        <v>239.93539762913289</v>
      </c>
      <c r="J9" s="4">
        <f t="shared" si="31"/>
        <v>259.13022943946356</v>
      </c>
      <c r="K9" s="4">
        <f t="shared" si="31"/>
        <v>279.86064779462066</v>
      </c>
      <c r="L9" s="4">
        <f t="shared" si="31"/>
        <v>302.24949961819033</v>
      </c>
      <c r="M9" s="4">
        <f t="shared" si="31"/>
        <v>326.42945958764557</v>
      </c>
      <c r="N9" s="4">
        <f t="shared" ref="N9:T9" si="32">M9*(1+$B$30)</f>
        <v>352.54381635465722</v>
      </c>
      <c r="O9" s="4">
        <f t="shared" si="32"/>
        <v>380.74732166302982</v>
      </c>
      <c r="P9" s="4">
        <f t="shared" si="32"/>
        <v>411.20710739607222</v>
      </c>
      <c r="Q9" s="4">
        <f t="shared" si="32"/>
        <v>444.10367598775804</v>
      </c>
      <c r="R9" s="4">
        <f t="shared" si="32"/>
        <v>479.63197006677871</v>
      </c>
      <c r="S9" s="4">
        <f t="shared" si="32"/>
        <v>518.002527672121</v>
      </c>
      <c r="T9" s="4">
        <f t="shared" si="32"/>
        <v>559.44272988589069</v>
      </c>
      <c r="U9" s="4">
        <f t="shared" ref="U9:Y9" si="33">T9*(1+$B$30)</f>
        <v>604.19814827676203</v>
      </c>
      <c r="V9" s="4">
        <f t="shared" si="33"/>
        <v>652.53400013890302</v>
      </c>
      <c r="W9" s="4">
        <f t="shared" si="33"/>
        <v>704.73672015001534</v>
      </c>
      <c r="X9" s="4">
        <f t="shared" si="33"/>
        <v>761.11565776201667</v>
      </c>
      <c r="Y9" s="4">
        <f t="shared" si="33"/>
        <v>822.0049103829781</v>
      </c>
    </row>
    <row r="10" spans="1:25" x14ac:dyDescent="0.2">
      <c r="A10" t="s">
        <v>4</v>
      </c>
      <c r="B10" s="4">
        <f t="shared" ref="B10:H10" si="34">SUM(B7:B9)</f>
        <v>140</v>
      </c>
      <c r="C10" s="4">
        <f t="shared" si="34"/>
        <v>257.95000000000005</v>
      </c>
      <c r="D10" s="4">
        <f t="shared" si="34"/>
        <v>363.04603125000006</v>
      </c>
      <c r="E10" s="4">
        <f t="shared" si="34"/>
        <v>461.58906348925791</v>
      </c>
      <c r="F10" s="4">
        <f t="shared" si="34"/>
        <v>558.0657236033461</v>
      </c>
      <c r="G10" s="4">
        <f t="shared" si="34"/>
        <v>655.81649965624297</v>
      </c>
      <c r="H10" s="4">
        <f t="shared" si="34"/>
        <v>757.45755720955867</v>
      </c>
      <c r="I10" s="4">
        <f t="shared" ref="I10:M10" si="35">SUM(I7:I9)</f>
        <v>865.15273923681661</v>
      </c>
      <c r="J10" s="4">
        <f t="shared" si="35"/>
        <v>980.79296782742949</v>
      </c>
      <c r="K10" s="4">
        <f t="shared" si="35"/>
        <v>1106.1175683632289</v>
      </c>
      <c r="L10" s="4">
        <f t="shared" si="35"/>
        <v>1242.7987061515198</v>
      </c>
      <c r="M10" s="4">
        <f t="shared" si="35"/>
        <v>1392.5021610541532</v>
      </c>
      <c r="N10" s="4">
        <f t="shared" ref="N10:T10" si="36">SUM(N7:N9)</f>
        <v>1556.9328299544022</v>
      </c>
      <c r="O10" s="4">
        <f t="shared" si="36"/>
        <v>1737.8703660036701</v>
      </c>
      <c r="P10" s="4">
        <f t="shared" si="36"/>
        <v>1937.198499788158</v>
      </c>
      <c r="Q10" s="4">
        <f t="shared" si="36"/>
        <v>2156.9304067682951</v>
      </c>
      <c r="R10" s="4">
        <f t="shared" si="36"/>
        <v>2399.2317282239173</v>
      </c>
      <c r="S10" s="4">
        <f t="shared" si="36"/>
        <v>2666.4423622776712</v>
      </c>
      <c r="T10" s="4">
        <f t="shared" si="36"/>
        <v>2961.0978207534999</v>
      </c>
      <c r="U10" s="4">
        <f t="shared" ref="U10" si="37">SUM(U7:U9)</f>
        <v>3285.9507365000668</v>
      </c>
      <c r="V10" s="4">
        <f t="shared" ref="V10" si="38">SUM(V7:V9)</f>
        <v>3643.9929664481565</v>
      </c>
      <c r="W10" s="4">
        <f t="shared" ref="W10" si="39">SUM(W7:W9)</f>
        <v>4038.4786438891633</v>
      </c>
      <c r="X10" s="4">
        <f t="shared" ref="X10" si="40">SUM(X7:X9)</f>
        <v>4472.9484736616605</v>
      </c>
      <c r="Y10" s="4">
        <f t="shared" ref="Y10" si="41">SUM(Y7:Y9)</f>
        <v>4951.2555259546198</v>
      </c>
    </row>
    <row r="12" spans="1:25" x14ac:dyDescent="0.2">
      <c r="A12" t="s">
        <v>30</v>
      </c>
      <c r="B12" s="7">
        <f>B10*$B$31</f>
        <v>4200</v>
      </c>
      <c r="C12" s="8">
        <f t="shared" ref="C12:N12" si="42">C10*$B$31</f>
        <v>7738.5000000000018</v>
      </c>
      <c r="D12" s="8">
        <f t="shared" si="42"/>
        <v>10891.380937500002</v>
      </c>
      <c r="E12" s="8">
        <f t="shared" si="42"/>
        <v>13847.671904677738</v>
      </c>
      <c r="F12" s="8">
        <f t="shared" si="42"/>
        <v>16741.971708100384</v>
      </c>
      <c r="G12" s="8">
        <f t="shared" si="42"/>
        <v>19674.494989687289</v>
      </c>
      <c r="H12" s="8">
        <f t="shared" si="42"/>
        <v>22723.726716286761</v>
      </c>
      <c r="I12" s="8">
        <f t="shared" si="42"/>
        <v>25954.582177104498</v>
      </c>
      <c r="J12" s="8">
        <f t="shared" si="42"/>
        <v>29423.789034822883</v>
      </c>
      <c r="K12" s="8">
        <f t="shared" si="42"/>
        <v>33183.527050896868</v>
      </c>
      <c r="L12" s="8">
        <f t="shared" si="42"/>
        <v>37283.961184545595</v>
      </c>
      <c r="M12" s="8">
        <f t="shared" si="42"/>
        <v>41775.064831624601</v>
      </c>
      <c r="N12" s="8">
        <f t="shared" si="42"/>
        <v>46707.984898632065</v>
      </c>
      <c r="O12" s="8">
        <f t="shared" ref="O12:Y12" si="43">O10*$B$31</f>
        <v>52136.110980110105</v>
      </c>
      <c r="P12" s="8">
        <f t="shared" si="43"/>
        <v>58115.954993644737</v>
      </c>
      <c r="Q12" s="8">
        <f t="shared" si="43"/>
        <v>64707.912203048851</v>
      </c>
      <c r="R12" s="8">
        <f t="shared" si="43"/>
        <v>71976.951846717522</v>
      </c>
      <c r="S12" s="8">
        <f t="shared" si="43"/>
        <v>79993.270868330132</v>
      </c>
      <c r="T12" s="8">
        <f t="shared" si="43"/>
        <v>88832.934622604997</v>
      </c>
      <c r="U12" s="8">
        <f t="shared" si="43"/>
        <v>98578.522095002001</v>
      </c>
      <c r="V12" s="8">
        <f t="shared" si="43"/>
        <v>109319.7889934447</v>
      </c>
      <c r="W12" s="8">
        <f t="shared" si="43"/>
        <v>121154.35931667491</v>
      </c>
      <c r="X12" s="8">
        <f t="shared" si="43"/>
        <v>134188.45420984982</v>
      </c>
      <c r="Y12" s="8">
        <f t="shared" si="43"/>
        <v>148537.66577863859</v>
      </c>
    </row>
    <row r="14" spans="1:25" x14ac:dyDescent="0.2">
      <c r="A14" t="s">
        <v>32</v>
      </c>
      <c r="B14" s="10">
        <f>$B$32</f>
        <v>4000</v>
      </c>
      <c r="C14" s="8">
        <f t="shared" ref="C14:Y14" si="44">$B$32</f>
        <v>4000</v>
      </c>
      <c r="D14" s="8">
        <f t="shared" si="44"/>
        <v>4000</v>
      </c>
      <c r="E14" s="8">
        <f t="shared" si="44"/>
        <v>4000</v>
      </c>
      <c r="F14" s="8">
        <f t="shared" si="44"/>
        <v>4000</v>
      </c>
      <c r="G14" s="8">
        <f t="shared" si="44"/>
        <v>4000</v>
      </c>
      <c r="H14" s="8">
        <f t="shared" si="44"/>
        <v>4000</v>
      </c>
      <c r="I14" s="8">
        <f t="shared" si="44"/>
        <v>4000</v>
      </c>
      <c r="J14" s="8">
        <f t="shared" si="44"/>
        <v>4000</v>
      </c>
      <c r="K14" s="8">
        <f t="shared" si="44"/>
        <v>4000</v>
      </c>
      <c r="L14" s="8">
        <f t="shared" si="44"/>
        <v>4000</v>
      </c>
      <c r="M14" s="8">
        <f t="shared" si="44"/>
        <v>4000</v>
      </c>
      <c r="N14" s="8">
        <f t="shared" si="44"/>
        <v>4000</v>
      </c>
      <c r="O14" s="8">
        <f t="shared" si="44"/>
        <v>4000</v>
      </c>
      <c r="P14" s="8">
        <f t="shared" si="44"/>
        <v>4000</v>
      </c>
      <c r="Q14" s="8">
        <f t="shared" si="44"/>
        <v>4000</v>
      </c>
      <c r="R14" s="8">
        <f t="shared" si="44"/>
        <v>4000</v>
      </c>
      <c r="S14" s="8">
        <f t="shared" si="44"/>
        <v>4000</v>
      </c>
      <c r="T14" s="8">
        <f t="shared" si="44"/>
        <v>4000</v>
      </c>
      <c r="U14" s="8">
        <f t="shared" si="44"/>
        <v>4000</v>
      </c>
      <c r="V14" s="8">
        <f t="shared" si="44"/>
        <v>4000</v>
      </c>
      <c r="W14" s="8">
        <f t="shared" si="44"/>
        <v>4000</v>
      </c>
      <c r="X14" s="8">
        <f t="shared" si="44"/>
        <v>4000</v>
      </c>
      <c r="Y14" s="8">
        <f t="shared" si="44"/>
        <v>4000</v>
      </c>
    </row>
    <row r="15" spans="1:25" x14ac:dyDescent="0.2">
      <c r="A15" t="s">
        <v>31</v>
      </c>
      <c r="B15" s="8">
        <f>$B$33</f>
        <v>29000</v>
      </c>
      <c r="C15" s="8">
        <f t="shared" ref="C15:Y15" si="45">$B$33</f>
        <v>29000</v>
      </c>
      <c r="D15" s="8">
        <f t="shared" si="45"/>
        <v>29000</v>
      </c>
      <c r="E15" s="8">
        <f t="shared" si="45"/>
        <v>29000</v>
      </c>
      <c r="F15" s="8">
        <f t="shared" si="45"/>
        <v>29000</v>
      </c>
      <c r="G15" s="8">
        <f t="shared" si="45"/>
        <v>29000</v>
      </c>
      <c r="H15" s="8">
        <f t="shared" si="45"/>
        <v>29000</v>
      </c>
      <c r="I15" s="8">
        <f t="shared" si="45"/>
        <v>29000</v>
      </c>
      <c r="J15" s="8">
        <f t="shared" si="45"/>
        <v>29000</v>
      </c>
      <c r="K15" s="8">
        <f t="shared" si="45"/>
        <v>29000</v>
      </c>
      <c r="L15" s="8">
        <f t="shared" si="45"/>
        <v>29000</v>
      </c>
      <c r="M15" s="8">
        <f t="shared" si="45"/>
        <v>29000</v>
      </c>
      <c r="N15" s="8">
        <f t="shared" si="45"/>
        <v>29000</v>
      </c>
      <c r="O15" s="8">
        <f t="shared" si="45"/>
        <v>29000</v>
      </c>
      <c r="P15" s="8">
        <f t="shared" si="45"/>
        <v>29000</v>
      </c>
      <c r="Q15" s="8">
        <f t="shared" si="45"/>
        <v>29000</v>
      </c>
      <c r="R15" s="8">
        <f t="shared" si="45"/>
        <v>29000</v>
      </c>
      <c r="S15" s="8">
        <f t="shared" si="45"/>
        <v>29000</v>
      </c>
      <c r="T15" s="8">
        <f t="shared" si="45"/>
        <v>29000</v>
      </c>
      <c r="U15" s="8">
        <f t="shared" si="45"/>
        <v>29000</v>
      </c>
      <c r="V15" s="8">
        <f t="shared" si="45"/>
        <v>29000</v>
      </c>
      <c r="W15" s="8">
        <f t="shared" si="45"/>
        <v>29000</v>
      </c>
      <c r="X15" s="8">
        <f t="shared" si="45"/>
        <v>29000</v>
      </c>
      <c r="Y15" s="8">
        <f t="shared" si="45"/>
        <v>29000</v>
      </c>
    </row>
    <row r="16" spans="1:25" x14ac:dyDescent="0.2">
      <c r="A16" t="s">
        <v>8</v>
      </c>
      <c r="B16" s="7">
        <f>SUM(B14:B15)</f>
        <v>33000</v>
      </c>
      <c r="C16" s="7">
        <f t="shared" ref="C16:M16" si="46">SUM(C14:C15)</f>
        <v>33000</v>
      </c>
      <c r="D16" s="7">
        <f t="shared" si="46"/>
        <v>33000</v>
      </c>
      <c r="E16" s="7">
        <f t="shared" si="46"/>
        <v>33000</v>
      </c>
      <c r="F16" s="7">
        <f t="shared" si="46"/>
        <v>33000</v>
      </c>
      <c r="G16" s="7">
        <f t="shared" si="46"/>
        <v>33000</v>
      </c>
      <c r="H16" s="7">
        <f t="shared" si="46"/>
        <v>33000</v>
      </c>
      <c r="I16" s="7">
        <f t="shared" si="46"/>
        <v>33000</v>
      </c>
      <c r="J16" s="7">
        <f t="shared" si="46"/>
        <v>33000</v>
      </c>
      <c r="K16" s="7">
        <f t="shared" si="46"/>
        <v>33000</v>
      </c>
      <c r="L16" s="7">
        <f t="shared" si="46"/>
        <v>33000</v>
      </c>
      <c r="M16" s="7">
        <f t="shared" si="46"/>
        <v>33000</v>
      </c>
      <c r="N16" s="7">
        <f t="shared" ref="N16:O16" si="47">SUM(N14:N15)</f>
        <v>33000</v>
      </c>
      <c r="O16" s="7">
        <f t="shared" si="47"/>
        <v>33000</v>
      </c>
      <c r="P16" s="7">
        <f t="shared" ref="P16" si="48">SUM(P14:P15)</f>
        <v>33000</v>
      </c>
      <c r="Q16" s="7">
        <f t="shared" ref="Q16" si="49">SUM(Q14:Q15)</f>
        <v>33000</v>
      </c>
      <c r="R16" s="7">
        <f t="shared" ref="R16" si="50">SUM(R14:R15)</f>
        <v>33000</v>
      </c>
      <c r="S16" s="7">
        <f t="shared" ref="S16" si="51">SUM(S14:S15)</f>
        <v>33000</v>
      </c>
      <c r="T16" s="7">
        <f t="shared" ref="T16" si="52">SUM(T14:T15)</f>
        <v>33000</v>
      </c>
      <c r="U16" s="7">
        <f t="shared" ref="U16" si="53">SUM(U14:U15)</f>
        <v>33000</v>
      </c>
      <c r="V16" s="7">
        <f t="shared" ref="V16" si="54">SUM(V14:V15)</f>
        <v>33000</v>
      </c>
      <c r="W16" s="7">
        <f t="shared" ref="W16" si="55">SUM(W14:W15)</f>
        <v>33000</v>
      </c>
      <c r="X16" s="7">
        <f t="shared" ref="X16" si="56">SUM(X14:X15)</f>
        <v>33000</v>
      </c>
      <c r="Y16" s="7">
        <f t="shared" ref="Y16" si="57">SUM(Y14:Y15)</f>
        <v>33000</v>
      </c>
    </row>
    <row r="18" spans="1:25" x14ac:dyDescent="0.2">
      <c r="A18" t="s">
        <v>33</v>
      </c>
      <c r="B18" s="7">
        <f>B12-B16</f>
        <v>-28800</v>
      </c>
      <c r="C18" s="7">
        <f t="shared" ref="C18:N18" si="58">C12-C16</f>
        <v>-25261.5</v>
      </c>
      <c r="D18" s="7">
        <f t="shared" si="58"/>
        <v>-22108.619062499998</v>
      </c>
      <c r="E18" s="7">
        <f t="shared" si="58"/>
        <v>-19152.328095322264</v>
      </c>
      <c r="F18" s="7">
        <f t="shared" si="58"/>
        <v>-16258.028291899616</v>
      </c>
      <c r="G18" s="7">
        <f t="shared" si="58"/>
        <v>-13325.505010312711</v>
      </c>
      <c r="H18" s="7">
        <f t="shared" si="58"/>
        <v>-10276.273283713239</v>
      </c>
      <c r="I18" s="7">
        <f t="shared" si="58"/>
        <v>-7045.4178228955025</v>
      </c>
      <c r="J18" s="7">
        <f t="shared" si="58"/>
        <v>-3576.210965177117</v>
      </c>
      <c r="K18" s="7">
        <f t="shared" si="58"/>
        <v>183.52705089686788</v>
      </c>
      <c r="L18" s="7">
        <f t="shared" si="58"/>
        <v>4283.9611845455947</v>
      </c>
      <c r="M18" s="7">
        <f t="shared" si="58"/>
        <v>8775.0648316246006</v>
      </c>
      <c r="N18" s="7">
        <f t="shared" si="58"/>
        <v>13707.984898632065</v>
      </c>
      <c r="O18" s="7">
        <f t="shared" ref="O18:Y18" si="59">O12-O16</f>
        <v>19136.110980110105</v>
      </c>
      <c r="P18" s="7">
        <f t="shared" si="59"/>
        <v>25115.954993644737</v>
      </c>
      <c r="Q18" s="7">
        <f t="shared" si="59"/>
        <v>31707.912203048851</v>
      </c>
      <c r="R18" s="7">
        <f t="shared" si="59"/>
        <v>38976.951846717522</v>
      </c>
      <c r="S18" s="7">
        <f t="shared" si="59"/>
        <v>46993.270868330132</v>
      </c>
      <c r="T18" s="7">
        <f t="shared" si="59"/>
        <v>55832.934622604997</v>
      </c>
      <c r="U18" s="7">
        <f t="shared" si="59"/>
        <v>65578.522095002001</v>
      </c>
      <c r="V18" s="7">
        <f t="shared" si="59"/>
        <v>76319.788993444701</v>
      </c>
      <c r="W18" s="7">
        <f t="shared" si="59"/>
        <v>88154.359316674905</v>
      </c>
      <c r="X18" s="7">
        <f t="shared" si="59"/>
        <v>101188.45420984982</v>
      </c>
      <c r="Y18" s="7">
        <f t="shared" si="59"/>
        <v>115537.66577863859</v>
      </c>
    </row>
    <row r="19" spans="1:25" x14ac:dyDescent="0.2">
      <c r="A19" t="s">
        <v>34</v>
      </c>
      <c r="B19" s="5">
        <f>$B$34</f>
        <v>150000</v>
      </c>
      <c r="C19" s="5">
        <f>B19+B18</f>
        <v>121200</v>
      </c>
      <c r="D19" s="5">
        <f t="shared" ref="D19:M19" si="60">C19+C18</f>
        <v>95938.5</v>
      </c>
      <c r="E19" s="5">
        <f t="shared" si="60"/>
        <v>73829.880937499998</v>
      </c>
      <c r="F19" s="5">
        <f t="shared" si="60"/>
        <v>54677.552842177734</v>
      </c>
      <c r="G19" s="5">
        <f t="shared" si="60"/>
        <v>38419.524550278118</v>
      </c>
      <c r="H19" s="5">
        <f t="shared" si="60"/>
        <v>25094.019539965408</v>
      </c>
      <c r="I19" s="5">
        <f t="shared" si="60"/>
        <v>14817.746256252169</v>
      </c>
      <c r="J19" s="5">
        <f t="shared" si="60"/>
        <v>7772.3284333566662</v>
      </c>
      <c r="K19" s="5">
        <f t="shared" si="60"/>
        <v>4196.1174681795492</v>
      </c>
      <c r="L19" s="5">
        <f t="shared" si="60"/>
        <v>4379.6445190764171</v>
      </c>
      <c r="M19" s="5">
        <f t="shared" si="60"/>
        <v>8663.6057036220118</v>
      </c>
      <c r="N19" s="5">
        <f>M19+M18</f>
        <v>17438.670535246612</v>
      </c>
      <c r="O19" s="5">
        <f>N19+N18</f>
        <v>31146.655433878677</v>
      </c>
      <c r="P19" s="5">
        <f t="shared" ref="P19:Y19" si="61">O19+O18</f>
        <v>50282.766413988778</v>
      </c>
      <c r="Q19" s="5">
        <f t="shared" si="61"/>
        <v>75398.721407633508</v>
      </c>
      <c r="R19" s="5">
        <f t="shared" si="61"/>
        <v>107106.63361068236</v>
      </c>
      <c r="S19" s="5">
        <f t="shared" si="61"/>
        <v>146083.58545739989</v>
      </c>
      <c r="T19" s="5">
        <f t="shared" si="61"/>
        <v>193076.85632573004</v>
      </c>
      <c r="U19" s="5">
        <f t="shared" si="61"/>
        <v>248909.79094833502</v>
      </c>
      <c r="V19" s="5">
        <f t="shared" si="61"/>
        <v>314488.31304333702</v>
      </c>
      <c r="W19" s="5">
        <f t="shared" si="61"/>
        <v>390808.10203678173</v>
      </c>
      <c r="X19" s="5">
        <f t="shared" si="61"/>
        <v>478962.4613534566</v>
      </c>
      <c r="Y19" s="5">
        <f t="shared" si="61"/>
        <v>580150.91556330642</v>
      </c>
    </row>
    <row r="20" spans="1:25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2">
      <c r="A21" t="s">
        <v>35</v>
      </c>
      <c r="B21" s="5">
        <f>B16/B10</f>
        <v>235.71428571428572</v>
      </c>
      <c r="C21" s="5">
        <f t="shared" ref="C21:N21" si="62">C16/C10</f>
        <v>127.93176972281448</v>
      </c>
      <c r="D21" s="5">
        <f t="shared" si="62"/>
        <v>90.897564384268406</v>
      </c>
      <c r="E21" s="5">
        <f t="shared" si="62"/>
        <v>71.492161773819788</v>
      </c>
      <c r="F21" s="5">
        <f t="shared" si="62"/>
        <v>59.132820032242769</v>
      </c>
      <c r="G21" s="5">
        <f t="shared" si="62"/>
        <v>50.318953575119707</v>
      </c>
      <c r="H21" s="5">
        <f t="shared" si="62"/>
        <v>43.566797487070552</v>
      </c>
      <c r="I21" s="5">
        <f t="shared" si="62"/>
        <v>38.143553737240119</v>
      </c>
      <c r="J21" s="5">
        <f t="shared" si="62"/>
        <v>33.646244500609377</v>
      </c>
      <c r="K21" s="5">
        <f t="shared" si="62"/>
        <v>29.83407997834404</v>
      </c>
      <c r="L21" s="5">
        <f t="shared" si="62"/>
        <v>26.552972606632807</v>
      </c>
      <c r="M21" s="5">
        <f t="shared" si="62"/>
        <v>23.698347423043359</v>
      </c>
      <c r="N21" s="5">
        <f t="shared" si="62"/>
        <v>21.195519398846812</v>
      </c>
      <c r="O21" s="5">
        <f t="shared" ref="O21:Y21" si="63">O16/O10</f>
        <v>18.988758106213261</v>
      </c>
      <c r="P21" s="5">
        <f t="shared" si="63"/>
        <v>17.03490891801161</v>
      </c>
      <c r="Q21" s="5">
        <f t="shared" si="63"/>
        <v>15.299520047771747</v>
      </c>
      <c r="R21" s="5">
        <f t="shared" si="63"/>
        <v>13.754402966498345</v>
      </c>
      <c r="S21" s="5">
        <f t="shared" si="63"/>
        <v>12.376041000118018</v>
      </c>
      <c r="T21" s="5">
        <f t="shared" si="63"/>
        <v>11.144515310744652</v>
      </c>
      <c r="U21" s="5">
        <f t="shared" si="63"/>
        <v>10.042755551213459</v>
      </c>
      <c r="V21" s="5">
        <f t="shared" si="63"/>
        <v>9.055999916532631</v>
      </c>
      <c r="W21" s="5">
        <f t="shared" si="63"/>
        <v>8.1713939604296417</v>
      </c>
      <c r="X21" s="5">
        <f t="shared" si="63"/>
        <v>7.3776839134892667</v>
      </c>
      <c r="Y21" s="5">
        <f t="shared" si="63"/>
        <v>6.6649761514050487</v>
      </c>
    </row>
    <row r="22" spans="1:25" x14ac:dyDescent="0.2">
      <c r="A22" t="s">
        <v>36</v>
      </c>
      <c r="B22" s="5">
        <f>B14/B9</f>
        <v>28.571428571428573</v>
      </c>
      <c r="C22" s="5">
        <f t="shared" ref="C22:Y22" si="64">C14/C9</f>
        <v>26.455026455026452</v>
      </c>
      <c r="D22" s="5">
        <f t="shared" si="64"/>
        <v>24.495394865765235</v>
      </c>
      <c r="E22" s="5">
        <f t="shared" si="64"/>
        <v>22.680921172004844</v>
      </c>
      <c r="F22" s="5">
        <f t="shared" si="64"/>
        <v>21.000852937041522</v>
      </c>
      <c r="G22" s="5">
        <f t="shared" si="64"/>
        <v>19.445234200964371</v>
      </c>
      <c r="H22" s="5">
        <f t="shared" si="64"/>
        <v>18.004846482374415</v>
      </c>
      <c r="I22" s="5">
        <f t="shared" si="64"/>
        <v>16.67115415034668</v>
      </c>
      <c r="J22" s="5">
        <f t="shared" si="64"/>
        <v>15.43625384291359</v>
      </c>
      <c r="K22" s="5">
        <f t="shared" si="64"/>
        <v>14.292827632327398</v>
      </c>
      <c r="L22" s="5">
        <f t="shared" si="64"/>
        <v>13.234099659562405</v>
      </c>
      <c r="M22" s="5">
        <f t="shared" si="64"/>
        <v>12.253795981076301</v>
      </c>
      <c r="N22" s="5">
        <f t="shared" si="64"/>
        <v>11.346107389885463</v>
      </c>
      <c r="O22" s="5">
        <f t="shared" si="64"/>
        <v>10.505654990634687</v>
      </c>
      <c r="P22" s="5">
        <f t="shared" si="64"/>
        <v>9.7274583246617485</v>
      </c>
      <c r="Q22" s="5">
        <f t="shared" si="64"/>
        <v>9.0069058561682844</v>
      </c>
      <c r="R22" s="5">
        <f t="shared" si="64"/>
        <v>8.3397276446002628</v>
      </c>
      <c r="S22" s="5">
        <f t="shared" si="64"/>
        <v>7.7219700412965393</v>
      </c>
      <c r="T22" s="5">
        <f t="shared" si="64"/>
        <v>7.1499722604597586</v>
      </c>
      <c r="U22" s="5">
        <f t="shared" si="64"/>
        <v>6.6203446856108865</v>
      </c>
      <c r="V22" s="5">
        <f t="shared" si="64"/>
        <v>6.1299487829730426</v>
      </c>
      <c r="W22" s="5">
        <f t="shared" si="64"/>
        <v>5.6758785027528171</v>
      </c>
      <c r="X22" s="5">
        <f t="shared" si="64"/>
        <v>5.2554430581044596</v>
      </c>
      <c r="Y22" s="5">
        <f t="shared" si="64"/>
        <v>4.8661509797263509</v>
      </c>
    </row>
    <row r="23" spans="1:25" ht="17" x14ac:dyDescent="0.2">
      <c r="A23" s="9" t="s">
        <v>39</v>
      </c>
      <c r="B23" s="5">
        <f>$B$31*B5</f>
        <v>120</v>
      </c>
      <c r="C23" s="5">
        <f t="shared" ref="C23:N23" si="65">$B$31*C5</f>
        <v>126.31578947368421</v>
      </c>
      <c r="D23" s="5">
        <f t="shared" si="65"/>
        <v>132.9639889196676</v>
      </c>
      <c r="E23" s="5">
        <f t="shared" si="65"/>
        <v>139.9620935996501</v>
      </c>
      <c r="F23" s="5">
        <f t="shared" si="65"/>
        <v>147.32851957857906</v>
      </c>
      <c r="G23" s="5">
        <f t="shared" si="65"/>
        <v>155.08265218797794</v>
      </c>
      <c r="H23" s="5">
        <f t="shared" si="65"/>
        <v>163.24489703997685</v>
      </c>
      <c r="I23" s="5">
        <f t="shared" si="65"/>
        <v>171.83673372629141</v>
      </c>
      <c r="J23" s="5">
        <f t="shared" si="65"/>
        <v>180.88077234346466</v>
      </c>
      <c r="K23" s="5">
        <f t="shared" si="65"/>
        <v>190.4008129931207</v>
      </c>
      <c r="L23" s="5">
        <f t="shared" si="65"/>
        <v>200.42190841381128</v>
      </c>
      <c r="M23" s="5">
        <f t="shared" si="65"/>
        <v>210.97042990927508</v>
      </c>
      <c r="N23" s="5">
        <f t="shared" si="65"/>
        <v>222.07413674660535</v>
      </c>
      <c r="O23" s="5">
        <f t="shared" ref="O23:Y23" si="66">$B$31*O5</f>
        <v>233.76224920695302</v>
      </c>
      <c r="P23" s="5">
        <f t="shared" si="66"/>
        <v>246.06552548100319</v>
      </c>
      <c r="Q23" s="5">
        <f t="shared" si="66"/>
        <v>259.01634261158227</v>
      </c>
      <c r="R23" s="5">
        <f t="shared" si="66"/>
        <v>272.64878169640247</v>
      </c>
      <c r="S23" s="5">
        <f t="shared" si="66"/>
        <v>286.99871757516053</v>
      </c>
      <c r="T23" s="5">
        <f t="shared" si="66"/>
        <v>302.10391323701106</v>
      </c>
      <c r="U23" s="5">
        <f t="shared" si="66"/>
        <v>318.00411919685376</v>
      </c>
      <c r="V23" s="5">
        <f t="shared" si="66"/>
        <v>334.74117810195139</v>
      </c>
      <c r="W23" s="5">
        <f t="shared" si="66"/>
        <v>352.35913484415937</v>
      </c>
      <c r="X23" s="5">
        <f t="shared" si="66"/>
        <v>370.90435246753617</v>
      </c>
      <c r="Y23" s="5">
        <f t="shared" si="66"/>
        <v>390.42563417635387</v>
      </c>
    </row>
    <row r="24" spans="1:2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25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25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2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9" spans="1:25" ht="24" x14ac:dyDescent="0.3">
      <c r="A29" s="2" t="s">
        <v>7</v>
      </c>
    </row>
    <row r="30" spans="1:25" x14ac:dyDescent="0.2">
      <c r="A30" t="s">
        <v>26</v>
      </c>
      <c r="B30" s="6">
        <v>0.08</v>
      </c>
    </row>
    <row r="31" spans="1:25" x14ac:dyDescent="0.2">
      <c r="A31" t="s">
        <v>27</v>
      </c>
      <c r="B31" s="5">
        <v>30</v>
      </c>
    </row>
    <row r="32" spans="1:25" x14ac:dyDescent="0.2">
      <c r="A32" t="s">
        <v>37</v>
      </c>
      <c r="B32" s="5">
        <v>4000</v>
      </c>
    </row>
    <row r="33" spans="1:2" x14ac:dyDescent="0.2">
      <c r="A33" t="s">
        <v>38</v>
      </c>
      <c r="B33">
        <v>29000</v>
      </c>
    </row>
    <row r="34" spans="1:2" x14ac:dyDescent="0.2">
      <c r="A34" t="s">
        <v>11</v>
      </c>
      <c r="B34" s="5">
        <v>150000</v>
      </c>
    </row>
    <row r="35" spans="1:2" x14ac:dyDescent="0.2">
      <c r="A35" t="s">
        <v>51</v>
      </c>
      <c r="B35" s="27">
        <v>-0.05</v>
      </c>
    </row>
    <row r="43" spans="1:2" x14ac:dyDescent="0.2">
      <c r="A43" s="11" t="s">
        <v>40</v>
      </c>
    </row>
  </sheetData>
  <hyperlinks>
    <hyperlink ref="A43" r:id="rId1" location="gid=0" xr:uid="{00000000-0004-0000-0100-000000000000}"/>
  </hyperlinks>
  <pageMargins left="0.75" right="0.75" top="1" bottom="1" header="0.5" footer="0.5"/>
  <pageSetup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Model</vt:lpstr>
      <vt:lpstr>Complicated Model</vt:lpstr>
    </vt:vector>
  </TitlesOfParts>
  <Company>R. Pito Salas and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Pito Salas</dc:creator>
  <cp:lastModifiedBy>Pito Salas</cp:lastModifiedBy>
  <dcterms:created xsi:type="dcterms:W3CDTF">2013-03-30T15:13:30Z</dcterms:created>
  <dcterms:modified xsi:type="dcterms:W3CDTF">2018-10-18T19:22:54Z</dcterms:modified>
</cp:coreProperties>
</file>